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eson\Documents\Oleson\Urban\GMD_2014\Revised_BEM\"/>
    </mc:Choice>
  </mc:AlternateContent>
  <bookViews>
    <workbookView xWindow="0" yWindow="0" windowWidth="23010" windowHeight="8505" tabRatio="736"/>
  </bookViews>
  <sheets>
    <sheet name="Analysis Region" sheetId="9" r:id="rId1"/>
    <sheet name="Analysis Scenario" sheetId="7" r:id="rId2"/>
    <sheet name="Region Tables" sheetId="37" r:id="rId3"/>
    <sheet name="Dropdown lists" sheetId="6" r:id="rId4"/>
    <sheet name="CLM50_Con" sheetId="1" r:id="rId5"/>
    <sheet name="CLM50_FBE" sheetId="4" r:id="rId6"/>
    <sheet name="CON" sheetId="25" r:id="rId7"/>
    <sheet name="FBE" sheetId="38" r:id="rId8"/>
    <sheet name="region_Con" sheetId="26" r:id="rId9"/>
    <sheet name="region_FBE" sheetId="39" r:id="rId10"/>
  </sheets>
  <definedNames>
    <definedName name="_xlnm._FilterDatabase" localSheetId="3" hidden="1">'Dropdown lists'!$E$11:$E$37</definedName>
  </definedNames>
  <calcPr calcId="162913"/>
</workbook>
</file>

<file path=xl/calcChain.xml><?xml version="1.0" encoding="utf-8"?>
<calcChain xmlns="http://schemas.openxmlformats.org/spreadsheetml/2006/main">
  <c r="AD527" i="39" l="1"/>
  <c r="AE527" i="39" s="1"/>
  <c r="AF527" i="39" s="1"/>
  <c r="AG527" i="39" s="1"/>
  <c r="I62" i="9" l="1"/>
  <c r="A17" i="9"/>
  <c r="K70" i="9" s="1"/>
  <c r="P36" i="37" l="1"/>
  <c r="A8" i="37"/>
  <c r="P10" i="37" s="1"/>
  <c r="O3" i="37" l="1"/>
  <c r="P17" i="37"/>
  <c r="O24" i="37"/>
  <c r="O8" i="37"/>
  <c r="P25" i="37"/>
  <c r="P9" i="37"/>
  <c r="O32" i="37"/>
  <c r="O16" i="37"/>
  <c r="P33" i="37"/>
  <c r="O31" i="37"/>
  <c r="O23" i="37"/>
  <c r="O15" i="37"/>
  <c r="O7" i="37"/>
  <c r="P32" i="37"/>
  <c r="P24" i="37"/>
  <c r="P16" i="37"/>
  <c r="P8" i="37"/>
  <c r="O30" i="37"/>
  <c r="O22" i="37"/>
  <c r="O14" i="37"/>
  <c r="O6" i="37"/>
  <c r="P31" i="37"/>
  <c r="P23" i="37"/>
  <c r="P15" i="37"/>
  <c r="P7" i="37"/>
  <c r="O29" i="37"/>
  <c r="O21" i="37"/>
  <c r="O13" i="37"/>
  <c r="O5" i="37"/>
  <c r="P30" i="37"/>
  <c r="P22" i="37"/>
  <c r="P14" i="37"/>
  <c r="P6" i="37"/>
  <c r="O36" i="37"/>
  <c r="O28" i="37"/>
  <c r="O20" i="37"/>
  <c r="O12" i="37"/>
  <c r="O4" i="37"/>
  <c r="P29" i="37"/>
  <c r="P21" i="37"/>
  <c r="P13" i="37"/>
  <c r="P5" i="37"/>
  <c r="O35" i="37"/>
  <c r="O27" i="37"/>
  <c r="O19" i="37"/>
  <c r="O11" i="37"/>
  <c r="P3" i="37"/>
  <c r="P28" i="37"/>
  <c r="P20" i="37"/>
  <c r="P12" i="37"/>
  <c r="P4" i="37"/>
  <c r="O34" i="37"/>
  <c r="O26" i="37"/>
  <c r="O18" i="37"/>
  <c r="O10" i="37"/>
  <c r="P35" i="37"/>
  <c r="P27" i="37"/>
  <c r="P19" i="37"/>
  <c r="P11" i="37"/>
  <c r="O33" i="37"/>
  <c r="O25" i="37"/>
  <c r="O17" i="37"/>
  <c r="O9" i="37"/>
  <c r="P34" i="37"/>
  <c r="P26" i="37"/>
  <c r="P18" i="37"/>
  <c r="A13" i="37"/>
  <c r="A5" i="37"/>
  <c r="A15" i="37" l="1"/>
  <c r="E9" i="37"/>
  <c r="E20" i="37"/>
  <c r="E14" i="37"/>
  <c r="E27" i="37"/>
  <c r="E18" i="37"/>
  <c r="E23" i="37"/>
  <c r="E4" i="37"/>
  <c r="E25" i="37"/>
  <c r="E32" i="37"/>
  <c r="E19" i="37"/>
  <c r="E35" i="37"/>
  <c r="E5" i="37"/>
  <c r="E33" i="37"/>
  <c r="E8" i="37"/>
  <c r="E22" i="37"/>
  <c r="E36" i="37"/>
  <c r="E7" i="37"/>
  <c r="E21" i="37"/>
  <c r="E15" i="37"/>
  <c r="E34" i="37"/>
  <c r="E12" i="37"/>
  <c r="E17" i="37"/>
  <c r="E24" i="37"/>
  <c r="E3" i="37"/>
  <c r="E28" i="37"/>
  <c r="E11" i="37"/>
  <c r="E6" i="37"/>
  <c r="E30" i="37"/>
  <c r="E26" i="37"/>
  <c r="E29" i="37"/>
  <c r="E10" i="37"/>
  <c r="E16" i="37"/>
  <c r="R5" i="37"/>
  <c r="E31" i="37"/>
  <c r="E13" i="37"/>
  <c r="S5" i="37" l="1"/>
  <c r="T5" i="37" s="1"/>
  <c r="D3" i="37"/>
  <c r="D36" i="37"/>
  <c r="D4" i="37"/>
  <c r="D5" i="37"/>
  <c r="D13" i="37"/>
  <c r="D21" i="37"/>
  <c r="D29" i="37"/>
  <c r="D20" i="37"/>
  <c r="D6" i="37"/>
  <c r="D14" i="37"/>
  <c r="D22" i="37"/>
  <c r="D30" i="37"/>
  <c r="D31" i="37"/>
  <c r="D7" i="37"/>
  <c r="D15" i="37"/>
  <c r="D23" i="37"/>
  <c r="D8" i="37"/>
  <c r="D16" i="37"/>
  <c r="D24" i="37"/>
  <c r="D32" i="37"/>
  <c r="D12" i="37"/>
  <c r="D9" i="37"/>
  <c r="D17" i="37"/>
  <c r="D25" i="37"/>
  <c r="D33" i="37"/>
  <c r="D35" i="37"/>
  <c r="D10" i="37"/>
  <c r="D18" i="37"/>
  <c r="D26" i="37"/>
  <c r="D34" i="37"/>
  <c r="D28" i="37"/>
  <c r="D11" i="37"/>
  <c r="D19" i="37"/>
  <c r="D27" i="37"/>
  <c r="A3" i="7" l="1"/>
  <c r="D12" i="7"/>
  <c r="D61" i="9" l="1"/>
  <c r="C63" i="9"/>
  <c r="A9" i="7"/>
  <c r="J1" i="9"/>
  <c r="K1" i="9"/>
  <c r="L1" i="9"/>
  <c r="M1" i="9"/>
  <c r="N1" i="9"/>
  <c r="O1" i="9"/>
  <c r="P1" i="9"/>
  <c r="Q1" i="9"/>
  <c r="R1" i="9"/>
  <c r="S1" i="9"/>
  <c r="T1" i="9"/>
  <c r="U1" i="9"/>
  <c r="V1" i="9"/>
  <c r="W1" i="9"/>
  <c r="X1" i="9"/>
  <c r="Y1" i="9"/>
  <c r="Z1" i="9"/>
  <c r="AA1" i="9"/>
  <c r="AB1" i="9"/>
  <c r="AC1" i="9"/>
  <c r="AD1" i="9"/>
  <c r="AE1" i="9"/>
  <c r="AF1" i="9"/>
  <c r="AG1" i="9"/>
  <c r="AH1" i="9"/>
  <c r="AI1" i="9"/>
  <c r="AJ1" i="9"/>
  <c r="AK1" i="9"/>
  <c r="E1" i="9"/>
  <c r="F1" i="9"/>
  <c r="G1" i="9"/>
  <c r="H1" i="9"/>
  <c r="I1" i="9"/>
  <c r="D1" i="9"/>
  <c r="J17" i="9"/>
  <c r="C64" i="9" l="1"/>
  <c r="A18" i="9"/>
  <c r="E65" i="9" s="1"/>
  <c r="E63" i="9" l="1"/>
  <c r="I65" i="9"/>
  <c r="F65" i="9"/>
  <c r="I63" i="9"/>
  <c r="G67" i="9"/>
  <c r="G63" i="9"/>
  <c r="G65" i="9"/>
  <c r="J65" i="9"/>
  <c r="F63" i="9"/>
  <c r="I67" i="9"/>
  <c r="E67" i="9"/>
  <c r="J63" i="9"/>
  <c r="F67" i="9"/>
  <c r="H65" i="9"/>
  <c r="H63" i="9"/>
  <c r="J67" i="9"/>
  <c r="U16" i="9"/>
  <c r="T21" i="9" l="1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Z20" i="9"/>
  <c r="X22" i="9"/>
  <c r="X24" i="9"/>
  <c r="X26" i="9"/>
  <c r="X28" i="9"/>
  <c r="X30" i="9"/>
  <c r="X32" i="9"/>
  <c r="X34" i="9"/>
  <c r="X36" i="9"/>
  <c r="X38" i="9"/>
  <c r="X40" i="9"/>
  <c r="X42" i="9"/>
  <c r="X45" i="9"/>
  <c r="X47" i="9"/>
  <c r="X49" i="9"/>
  <c r="X51" i="9"/>
  <c r="V20" i="9"/>
  <c r="Z22" i="9"/>
  <c r="Z23" i="9"/>
  <c r="Z25" i="9"/>
  <c r="Z27" i="9"/>
  <c r="Z29" i="9"/>
  <c r="Z31" i="9"/>
  <c r="Z33" i="9"/>
  <c r="Z35" i="9"/>
  <c r="Z37" i="9"/>
  <c r="Z39" i="9"/>
  <c r="Z41" i="9"/>
  <c r="Z43" i="9"/>
  <c r="Z44" i="9"/>
  <c r="Z46" i="9"/>
  <c r="Z47" i="9"/>
  <c r="Z49" i="9"/>
  <c r="Z51" i="9"/>
  <c r="T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X20" i="9"/>
  <c r="X21" i="9"/>
  <c r="X23" i="9"/>
  <c r="X25" i="9"/>
  <c r="X27" i="9"/>
  <c r="X29" i="9"/>
  <c r="X31" i="9"/>
  <c r="X33" i="9"/>
  <c r="X35" i="9"/>
  <c r="X37" i="9"/>
  <c r="X39" i="9"/>
  <c r="X41" i="9"/>
  <c r="X43" i="9"/>
  <c r="X44" i="9"/>
  <c r="X46" i="9"/>
  <c r="X48" i="9"/>
  <c r="X50" i="9"/>
  <c r="X52" i="9"/>
  <c r="Z21" i="9"/>
  <c r="Z24" i="9"/>
  <c r="Z26" i="9"/>
  <c r="Z28" i="9"/>
  <c r="Z30" i="9"/>
  <c r="Z32" i="9"/>
  <c r="Z34" i="9"/>
  <c r="Z36" i="9"/>
  <c r="Z38" i="9"/>
  <c r="Z40" i="9"/>
  <c r="Z42" i="9"/>
  <c r="Z45" i="9"/>
  <c r="Z48" i="9"/>
  <c r="Z50" i="9"/>
  <c r="Z52" i="9"/>
  <c r="AD527" i="26"/>
  <c r="AE527" i="26" s="1"/>
  <c r="AF527" i="26" s="1"/>
  <c r="AG527" i="26" s="1"/>
  <c r="A8" i="9" l="1"/>
  <c r="D18" i="9"/>
  <c r="V17" i="9" s="1"/>
  <c r="U49" i="9"/>
  <c r="W48" i="9"/>
  <c r="W39" i="9"/>
  <c r="AA22" i="9"/>
  <c r="W21" i="9"/>
  <c r="W49" i="9"/>
  <c r="Y40" i="9"/>
  <c r="U37" i="9"/>
  <c r="Y36" i="9"/>
  <c r="Y38" i="9"/>
  <c r="Y22" i="9"/>
  <c r="Y21" i="9"/>
  <c r="Y42" i="9"/>
  <c r="W35" i="9"/>
  <c r="Y32" i="9"/>
  <c r="U28" i="9"/>
  <c r="W37" i="9"/>
  <c r="W22" i="9"/>
  <c r="Y28" i="9"/>
  <c r="AA27" i="9"/>
  <c r="AA20" i="9"/>
  <c r="AA51" i="9"/>
  <c r="W44" i="9"/>
  <c r="U50" i="9"/>
  <c r="AA36" i="9"/>
  <c r="W24" i="9"/>
  <c r="AA48" i="9"/>
  <c r="U42" i="9"/>
  <c r="U20" i="9"/>
  <c r="W51" i="9"/>
  <c r="W43" i="9"/>
  <c r="U45" i="9"/>
  <c r="AA32" i="9"/>
  <c r="U52" i="9"/>
  <c r="Y23" i="9"/>
  <c r="W46" i="9"/>
  <c r="U21" i="9"/>
  <c r="AA41" i="9"/>
  <c r="W32" i="9"/>
  <c r="U26" i="9"/>
  <c r="U22" i="9"/>
  <c r="Y48" i="9"/>
  <c r="U41" i="9"/>
  <c r="U47" i="9"/>
  <c r="W47" i="9"/>
  <c r="W50" i="9"/>
  <c r="AA39" i="9"/>
  <c r="W42" i="9"/>
  <c r="U24" i="9"/>
  <c r="W45" i="9"/>
  <c r="U39" i="9"/>
  <c r="Y30" i="9"/>
  <c r="Y26" i="9"/>
  <c r="W27" i="9"/>
  <c r="AA44" i="9"/>
  <c r="W20" i="9"/>
  <c r="AA21" i="9"/>
  <c r="Y37" i="9"/>
  <c r="U43" i="9"/>
  <c r="U38" i="9"/>
  <c r="AA26" i="9"/>
  <c r="Y44" i="9"/>
  <c r="U27" i="9"/>
  <c r="Y24" i="9"/>
  <c r="AA42" i="9"/>
  <c r="Y43" i="9"/>
  <c r="AA34" i="9"/>
  <c r="AA23" i="9"/>
  <c r="U29" i="9"/>
  <c r="U33" i="9"/>
  <c r="Y41" i="9"/>
  <c r="AA31" i="9"/>
  <c r="Y51" i="9"/>
  <c r="W23" i="9"/>
  <c r="W25" i="9"/>
  <c r="Y35" i="9"/>
  <c r="AA43" i="9"/>
  <c r="Y50" i="9"/>
  <c r="W30" i="9"/>
  <c r="U40" i="9"/>
  <c r="U51" i="9"/>
  <c r="AA46" i="9"/>
  <c r="AA25" i="9"/>
  <c r="W36" i="9"/>
  <c r="AA52" i="9"/>
  <c r="U25" i="9"/>
  <c r="W26" i="9"/>
  <c r="Y49" i="9"/>
  <c r="AA49" i="9"/>
  <c r="Y20" i="9"/>
  <c r="U46" i="9"/>
  <c r="U44" i="9"/>
  <c r="Y27" i="9"/>
  <c r="U32" i="9"/>
  <c r="Y33" i="9"/>
  <c r="Y45" i="9"/>
  <c r="W41" i="9"/>
  <c r="AA38" i="9"/>
  <c r="AA35" i="9"/>
  <c r="Y39" i="9"/>
  <c r="W33" i="9"/>
  <c r="Y52" i="9"/>
  <c r="W38" i="9"/>
  <c r="Y46" i="9"/>
  <c r="W29" i="9"/>
  <c r="W52" i="9"/>
  <c r="AA24" i="9"/>
  <c r="Y31" i="9"/>
  <c r="U23" i="9"/>
  <c r="Y25" i="9"/>
  <c r="AA45" i="9"/>
  <c r="AA33" i="9"/>
  <c r="U31" i="9"/>
  <c r="AA50" i="9"/>
  <c r="W34" i="9"/>
  <c r="AA29" i="9"/>
  <c r="W40" i="9"/>
  <c r="U36" i="9"/>
  <c r="AA40" i="9"/>
  <c r="AA37" i="9"/>
  <c r="U34" i="9"/>
  <c r="W28" i="9"/>
  <c r="AA47" i="9"/>
  <c r="AA30" i="9"/>
  <c r="Y29" i="9"/>
  <c r="Y34" i="9"/>
  <c r="U48" i="9"/>
  <c r="AA28" i="9"/>
  <c r="U35" i="9"/>
  <c r="Y47" i="9"/>
  <c r="U30" i="9"/>
  <c r="W31" i="9"/>
  <c r="AA18" i="9" l="1"/>
  <c r="Y18" i="9"/>
  <c r="W18" i="9"/>
  <c r="U18" i="9"/>
  <c r="A9" i="9"/>
  <c r="E6" i="7"/>
  <c r="D6" i="7"/>
  <c r="A4" i="9"/>
  <c r="D19" i="9" s="1"/>
  <c r="B4" i="7"/>
  <c r="A12" i="7"/>
  <c r="A16" i="7" s="1"/>
  <c r="G66" i="9"/>
  <c r="E68" i="9"/>
  <c r="E64" i="9"/>
  <c r="F64" i="9"/>
  <c r="E66" i="9"/>
  <c r="F66" i="9"/>
  <c r="I64" i="9"/>
  <c r="I68" i="9"/>
  <c r="F68" i="9"/>
  <c r="J64" i="9"/>
  <c r="J68" i="9"/>
  <c r="J66" i="9"/>
  <c r="G68" i="9"/>
  <c r="I66" i="9"/>
  <c r="G64" i="9"/>
  <c r="D14" i="7" l="1"/>
  <c r="B2" i="7"/>
  <c r="B3" i="7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D8" i="9"/>
  <c r="E12" i="9"/>
  <c r="E62" i="9" s="1"/>
  <c r="F12" i="9"/>
  <c r="F62" i="9" s="1"/>
  <c r="G12" i="9"/>
  <c r="G62" i="9" s="1"/>
  <c r="H12" i="9"/>
  <c r="H62" i="9" s="1"/>
  <c r="I12" i="9"/>
  <c r="J12" i="9"/>
  <c r="J62" i="9" s="1"/>
  <c r="K12" i="9"/>
  <c r="K62" i="9" s="1"/>
  <c r="L12" i="9"/>
  <c r="L62" i="9" s="1"/>
  <c r="M12" i="9"/>
  <c r="M62" i="9" s="1"/>
  <c r="N12" i="9"/>
  <c r="N62" i="9" s="1"/>
  <c r="O12" i="9"/>
  <c r="O62" i="9" s="1"/>
  <c r="P12" i="9"/>
  <c r="P62" i="9" s="1"/>
  <c r="Q12" i="9"/>
  <c r="Q62" i="9" s="1"/>
  <c r="R12" i="9"/>
  <c r="R62" i="9" s="1"/>
  <c r="S12" i="9"/>
  <c r="S62" i="9" s="1"/>
  <c r="T12" i="9"/>
  <c r="T62" i="9" s="1"/>
  <c r="U12" i="9"/>
  <c r="U62" i="9" s="1"/>
  <c r="V12" i="9"/>
  <c r="V62" i="9" s="1"/>
  <c r="W12" i="9"/>
  <c r="W62" i="9" s="1"/>
  <c r="X12" i="9"/>
  <c r="X62" i="9" s="1"/>
  <c r="Y12" i="9"/>
  <c r="Y62" i="9" s="1"/>
  <c r="Z12" i="9"/>
  <c r="Z62" i="9" s="1"/>
  <c r="AA12" i="9"/>
  <c r="AA62" i="9" s="1"/>
  <c r="AB12" i="9"/>
  <c r="AB62" i="9" s="1"/>
  <c r="AC12" i="9"/>
  <c r="AC62" i="9" s="1"/>
  <c r="AD12" i="9"/>
  <c r="AD62" i="9" s="1"/>
  <c r="AE12" i="9"/>
  <c r="AE62" i="9" s="1"/>
  <c r="AF12" i="9"/>
  <c r="AF62" i="9" s="1"/>
  <c r="AG12" i="9"/>
  <c r="AG62" i="9" s="1"/>
  <c r="AH12" i="9"/>
  <c r="AH62" i="9" s="1"/>
  <c r="AI12" i="9"/>
  <c r="AI62" i="9" s="1"/>
  <c r="AJ12" i="9"/>
  <c r="AJ62" i="9" s="1"/>
  <c r="AK12" i="9"/>
  <c r="AK62" i="9" s="1"/>
  <c r="D12" i="9"/>
  <c r="Y64" i="9"/>
  <c r="T66" i="9"/>
  <c r="Y68" i="9"/>
  <c r="H66" i="9"/>
  <c r="O64" i="9"/>
  <c r="U64" i="9"/>
  <c r="O66" i="9"/>
  <c r="P68" i="9"/>
  <c r="AG64" i="9"/>
  <c r="AJ64" i="9"/>
  <c r="S66" i="9"/>
  <c r="AD66" i="9"/>
  <c r="U68" i="9"/>
  <c r="H64" i="9"/>
  <c r="Q68" i="9"/>
  <c r="Z68" i="9"/>
  <c r="S64" i="9"/>
  <c r="AJ66" i="9"/>
  <c r="M66" i="9"/>
  <c r="Y66" i="9"/>
  <c r="AB64" i="9"/>
  <c r="AA66" i="9"/>
  <c r="X68" i="9"/>
  <c r="V66" i="9"/>
  <c r="O68" i="9"/>
  <c r="L66" i="9"/>
  <c r="AI66" i="9"/>
  <c r="S68" i="9"/>
  <c r="W64" i="9"/>
  <c r="AF66" i="9"/>
  <c r="U66" i="9"/>
  <c r="AH68" i="9"/>
  <c r="AC68" i="9"/>
  <c r="AH66" i="9"/>
  <c r="AB66" i="9"/>
  <c r="Q64" i="9"/>
  <c r="T68" i="9"/>
  <c r="AG68" i="9"/>
  <c r="AF64" i="9"/>
  <c r="M64" i="9"/>
  <c r="AB68" i="9"/>
  <c r="M68" i="9"/>
  <c r="P64" i="9"/>
  <c r="R66" i="9"/>
  <c r="P66" i="9"/>
  <c r="W68" i="9"/>
  <c r="AE66" i="9"/>
  <c r="R68" i="9"/>
  <c r="N68" i="9"/>
  <c r="L68" i="9"/>
  <c r="AC66" i="9"/>
  <c r="K66" i="9"/>
  <c r="AD64" i="9"/>
  <c r="W66" i="9"/>
  <c r="V68" i="9"/>
  <c r="AJ68" i="9"/>
  <c r="AA68" i="9"/>
  <c r="AI64" i="9"/>
  <c r="K64" i="9"/>
  <c r="X66" i="9"/>
  <c r="K68" i="9"/>
  <c r="AH64" i="9"/>
  <c r="AE68" i="9"/>
  <c r="AK64" i="9"/>
  <c r="AA64" i="9"/>
  <c r="L64" i="9"/>
  <c r="T64" i="9"/>
  <c r="X64" i="9"/>
  <c r="AE64" i="9"/>
  <c r="N64" i="9"/>
  <c r="Q66" i="9"/>
  <c r="AD68" i="9"/>
  <c r="AI68" i="9"/>
  <c r="N66" i="9"/>
  <c r="AC64" i="9"/>
  <c r="H68" i="9"/>
  <c r="AK68" i="9"/>
  <c r="Z66" i="9"/>
  <c r="AK66" i="9"/>
  <c r="R64" i="9"/>
  <c r="Z64" i="9"/>
  <c r="AF68" i="9"/>
  <c r="AG66" i="9"/>
  <c r="V64" i="9"/>
  <c r="D2" i="7" l="1"/>
  <c r="P65" i="9"/>
  <c r="P67" i="9"/>
  <c r="P63" i="9"/>
  <c r="AF63" i="9"/>
  <c r="AF67" i="9"/>
  <c r="AF65" i="9"/>
  <c r="AE63" i="9"/>
  <c r="AE65" i="9"/>
  <c r="AE67" i="9"/>
  <c r="AD63" i="9"/>
  <c r="AD65" i="9"/>
  <c r="AD67" i="9"/>
  <c r="V63" i="9"/>
  <c r="V65" i="9"/>
  <c r="V67" i="9"/>
  <c r="N65" i="9"/>
  <c r="N67" i="9"/>
  <c r="N63" i="9"/>
  <c r="X65" i="9"/>
  <c r="X67" i="9"/>
  <c r="X63" i="9"/>
  <c r="AC67" i="9"/>
  <c r="AC63" i="9"/>
  <c r="AC65" i="9"/>
  <c r="AK67" i="9"/>
  <c r="AK65" i="9"/>
  <c r="AK63" i="9"/>
  <c r="T65" i="9"/>
  <c r="T67" i="9"/>
  <c r="T63" i="9"/>
  <c r="W63" i="9"/>
  <c r="W65" i="9"/>
  <c r="W67" i="9"/>
  <c r="AB63" i="9"/>
  <c r="AB65" i="9"/>
  <c r="AB67" i="9"/>
  <c r="AA63" i="9"/>
  <c r="AA65" i="9"/>
  <c r="AA67" i="9"/>
  <c r="S63" i="9"/>
  <c r="S65" i="9"/>
  <c r="S67" i="9"/>
  <c r="K63" i="9"/>
  <c r="K67" i="9"/>
  <c r="K65" i="9"/>
  <c r="O63" i="9"/>
  <c r="O65" i="9"/>
  <c r="O67" i="9"/>
  <c r="U63" i="9"/>
  <c r="U67" i="9"/>
  <c r="U65" i="9"/>
  <c r="AJ65" i="9"/>
  <c r="AJ67" i="9"/>
  <c r="AJ63" i="9"/>
  <c r="AI63" i="9"/>
  <c r="AI65" i="9"/>
  <c r="AI67" i="9"/>
  <c r="AH67" i="9"/>
  <c r="AH65" i="9"/>
  <c r="AH63" i="9"/>
  <c r="Z63" i="9"/>
  <c r="Z65" i="9"/>
  <c r="Z67" i="9"/>
  <c r="R63" i="9"/>
  <c r="R65" i="9"/>
  <c r="R67" i="9"/>
  <c r="H67" i="9"/>
  <c r="M67" i="9"/>
  <c r="M65" i="9"/>
  <c r="M63" i="9"/>
  <c r="L63" i="9"/>
  <c r="L67" i="9"/>
  <c r="L65" i="9"/>
  <c r="AG67" i="9"/>
  <c r="AG63" i="9"/>
  <c r="AG65" i="9"/>
  <c r="Y67" i="9"/>
  <c r="Y63" i="9"/>
  <c r="Y65" i="9"/>
  <c r="Q67" i="9"/>
  <c r="Q63" i="9"/>
  <c r="Q65" i="9"/>
  <c r="E2" i="7"/>
  <c r="E4" i="7"/>
  <c r="E17" i="7" s="1"/>
  <c r="E3" i="7"/>
  <c r="E16" i="7" s="1"/>
  <c r="D3" i="7"/>
  <c r="D16" i="7" s="1"/>
  <c r="D4" i="7"/>
  <c r="A7" i="9"/>
  <c r="A12" i="9"/>
  <c r="A14" i="9" s="1"/>
  <c r="A6" i="7"/>
  <c r="L3" i="9"/>
  <c r="AA4" i="9"/>
  <c r="AJ3" i="9"/>
  <c r="AK4" i="9"/>
  <c r="I4" i="9"/>
  <c r="AF5" i="9"/>
  <c r="K4" i="9"/>
  <c r="AG4" i="9"/>
  <c r="Z4" i="9"/>
  <c r="O3" i="9"/>
  <c r="G3" i="9"/>
  <c r="G4" i="9"/>
  <c r="T4" i="9"/>
  <c r="P5" i="9"/>
  <c r="N5" i="9"/>
  <c r="N4" i="9"/>
  <c r="S4" i="9"/>
  <c r="AF4" i="9"/>
  <c r="K3" i="9"/>
  <c r="AI3" i="9"/>
  <c r="J3" i="9"/>
  <c r="AB5" i="9"/>
  <c r="AD4" i="9"/>
  <c r="M4" i="9"/>
  <c r="AB4" i="9"/>
  <c r="S3" i="9"/>
  <c r="V3" i="9"/>
  <c r="AD5" i="9"/>
  <c r="U3" i="9"/>
  <c r="Q5" i="9"/>
  <c r="X4" i="9"/>
  <c r="P4" i="9"/>
  <c r="AE5" i="9"/>
  <c r="Z3" i="9"/>
  <c r="O4" i="9"/>
  <c r="AC4" i="9"/>
  <c r="V5" i="9"/>
  <c r="AA3" i="9"/>
  <c r="AJ5" i="9"/>
  <c r="D5" i="9"/>
  <c r="R4" i="9"/>
  <c r="L4" i="9"/>
  <c r="M3" i="9"/>
  <c r="AA5" i="9"/>
  <c r="H5" i="9"/>
  <c r="AC3" i="9"/>
  <c r="D3" i="9"/>
  <c r="W5" i="9"/>
  <c r="Q3" i="9"/>
  <c r="AH4" i="9"/>
  <c r="Q4" i="9"/>
  <c r="X5" i="9"/>
  <c r="W3" i="9"/>
  <c r="Y4" i="9"/>
  <c r="N3" i="9"/>
  <c r="AI4" i="9"/>
  <c r="S5" i="9"/>
  <c r="L5" i="9"/>
  <c r="AK5" i="9"/>
  <c r="F3" i="9"/>
  <c r="H4" i="9"/>
  <c r="D4" i="9"/>
  <c r="Y3" i="9"/>
  <c r="F4" i="9"/>
  <c r="R5" i="9"/>
  <c r="AE3" i="9"/>
  <c r="AE4" i="9"/>
  <c r="Z5" i="9"/>
  <c r="E4" i="9"/>
  <c r="AG5" i="9"/>
  <c r="AF3" i="9"/>
  <c r="J5" i="9"/>
  <c r="T3" i="9"/>
  <c r="G5" i="9"/>
  <c r="E5" i="9"/>
  <c r="O5" i="9"/>
  <c r="AJ4" i="9"/>
  <c r="E3" i="9"/>
  <c r="AH5" i="9"/>
  <c r="AK3" i="9"/>
  <c r="Y5" i="9"/>
  <c r="AG3" i="9"/>
  <c r="F5" i="9"/>
  <c r="X3" i="9"/>
  <c r="U4" i="9"/>
  <c r="M5" i="9"/>
  <c r="W4" i="9"/>
  <c r="I5" i="9"/>
  <c r="AD3" i="9"/>
  <c r="J4" i="9"/>
  <c r="P3" i="9"/>
  <c r="H3" i="9"/>
  <c r="T5" i="9"/>
  <c r="I3" i="9"/>
  <c r="V4" i="9"/>
  <c r="K5" i="9"/>
  <c r="AI5" i="9"/>
  <c r="U5" i="9"/>
  <c r="AH3" i="9"/>
  <c r="R3" i="9"/>
  <c r="AB3" i="9"/>
  <c r="AC5" i="9"/>
  <c r="D17" i="7" l="1"/>
  <c r="D5" i="7"/>
  <c r="D15" i="7"/>
  <c r="E15" i="7"/>
  <c r="E5" i="7"/>
  <c r="E9" i="9"/>
  <c r="E13" i="9" s="1"/>
  <c r="A14" i="7"/>
  <c r="D9" i="9"/>
  <c r="D13" i="9" s="1"/>
  <c r="I9" i="9"/>
  <c r="M9" i="9"/>
  <c r="Q9" i="9"/>
  <c r="U9" i="9"/>
  <c r="Y9" i="9"/>
  <c r="AC9" i="9"/>
  <c r="AG9" i="9"/>
  <c r="AK9" i="9"/>
  <c r="H10" i="9"/>
  <c r="L10" i="9"/>
  <c r="P10" i="9"/>
  <c r="T10" i="9"/>
  <c r="X10" i="9"/>
  <c r="AB10" i="9"/>
  <c r="AF10" i="9"/>
  <c r="AJ10" i="9"/>
  <c r="G11" i="9"/>
  <c r="K11" i="9"/>
  <c r="O11" i="9"/>
  <c r="S11" i="9"/>
  <c r="W11" i="9"/>
  <c r="AA11" i="9"/>
  <c r="AE11" i="9"/>
  <c r="AI11" i="9"/>
  <c r="D10" i="9"/>
  <c r="AF11" i="9"/>
  <c r="G9" i="9"/>
  <c r="K9" i="9"/>
  <c r="O9" i="9"/>
  <c r="S9" i="9"/>
  <c r="W9" i="9"/>
  <c r="AE9" i="9"/>
  <c r="AI9" i="9"/>
  <c r="J10" i="9"/>
  <c r="R10" i="9"/>
  <c r="Z10" i="9"/>
  <c r="AH10" i="9"/>
  <c r="E11" i="9"/>
  <c r="M11" i="9"/>
  <c r="U11" i="9"/>
  <c r="AC11" i="9"/>
  <c r="AK11" i="9"/>
  <c r="L9" i="9"/>
  <c r="T9" i="9"/>
  <c r="AF9" i="9"/>
  <c r="G10" i="9"/>
  <c r="K10" i="9"/>
  <c r="S10" i="9"/>
  <c r="AE10" i="9"/>
  <c r="AI10" i="9"/>
  <c r="J11" i="9"/>
  <c r="R11" i="9"/>
  <c r="AD11" i="9"/>
  <c r="D11" i="9"/>
  <c r="F9" i="9"/>
  <c r="J9" i="9"/>
  <c r="N9" i="9"/>
  <c r="R9" i="9"/>
  <c r="V9" i="9"/>
  <c r="Z9" i="9"/>
  <c r="AD9" i="9"/>
  <c r="AH9" i="9"/>
  <c r="E10" i="9"/>
  <c r="I10" i="9"/>
  <c r="M10" i="9"/>
  <c r="Q10" i="9"/>
  <c r="U10" i="9"/>
  <c r="Y10" i="9"/>
  <c r="AC10" i="9"/>
  <c r="AG10" i="9"/>
  <c r="AK10" i="9"/>
  <c r="H11" i="9"/>
  <c r="L11" i="9"/>
  <c r="P11" i="9"/>
  <c r="T11" i="9"/>
  <c r="X11" i="9"/>
  <c r="AB11" i="9"/>
  <c r="AJ11" i="9"/>
  <c r="AA9" i="9"/>
  <c r="F10" i="9"/>
  <c r="N10" i="9"/>
  <c r="V10" i="9"/>
  <c r="AD10" i="9"/>
  <c r="I11" i="9"/>
  <c r="Q11" i="9"/>
  <c r="Y11" i="9"/>
  <c r="AG11" i="9"/>
  <c r="H9" i="9"/>
  <c r="P9" i="9"/>
  <c r="X9" i="9"/>
  <c r="AB9" i="9"/>
  <c r="AJ9" i="9"/>
  <c r="O10" i="9"/>
  <c r="W10" i="9"/>
  <c r="AA10" i="9"/>
  <c r="F11" i="9"/>
  <c r="N11" i="9"/>
  <c r="V11" i="9"/>
  <c r="Z11" i="9"/>
  <c r="AH11" i="9"/>
  <c r="D7" i="7"/>
  <c r="D9" i="7"/>
  <c r="D8" i="7"/>
  <c r="E8" i="7"/>
  <c r="E7" i="7"/>
  <c r="E9" i="7"/>
  <c r="D13" i="7"/>
  <c r="E10" i="7" l="1"/>
  <c r="E18" i="7"/>
  <c r="D10" i="7"/>
  <c r="D18" i="7"/>
  <c r="I13" i="9"/>
  <c r="M13" i="9"/>
  <c r="Q13" i="9"/>
  <c r="U13" i="9"/>
  <c r="Y13" i="9"/>
  <c r="AC13" i="9"/>
  <c r="AG13" i="9"/>
  <c r="AK13" i="9"/>
  <c r="H14" i="9"/>
  <c r="L14" i="9"/>
  <c r="P14" i="9"/>
  <c r="T14" i="9"/>
  <c r="X14" i="9"/>
  <c r="AB14" i="9"/>
  <c r="AF14" i="9"/>
  <c r="AJ14" i="9"/>
  <c r="G15" i="9"/>
  <c r="K15" i="9"/>
  <c r="O15" i="9"/>
  <c r="S15" i="9"/>
  <c r="W15" i="9"/>
  <c r="AA15" i="9"/>
  <c r="AE15" i="9"/>
  <c r="AI15" i="9"/>
  <c r="D14" i="9"/>
  <c r="K13" i="9"/>
  <c r="S13" i="9"/>
  <c r="AA13" i="9"/>
  <c r="AI13" i="9"/>
  <c r="J14" i="9"/>
  <c r="R14" i="9"/>
  <c r="Z14" i="9"/>
  <c r="E15" i="9"/>
  <c r="M15" i="9"/>
  <c r="U15" i="9"/>
  <c r="AC15" i="9"/>
  <c r="AK15" i="9"/>
  <c r="L13" i="9"/>
  <c r="T13" i="9"/>
  <c r="AB13" i="9"/>
  <c r="AJ13" i="9"/>
  <c r="K14" i="9"/>
  <c r="S14" i="9"/>
  <c r="AA14" i="9"/>
  <c r="AI14" i="9"/>
  <c r="J15" i="9"/>
  <c r="R15" i="9"/>
  <c r="Z15" i="9"/>
  <c r="AH15" i="9"/>
  <c r="F13" i="9"/>
  <c r="J13" i="9"/>
  <c r="N13" i="9"/>
  <c r="R13" i="9"/>
  <c r="V13" i="9"/>
  <c r="Z13" i="9"/>
  <c r="AD13" i="9"/>
  <c r="AH13" i="9"/>
  <c r="E14" i="9"/>
  <c r="I14" i="9"/>
  <c r="M14" i="9"/>
  <c r="Q14" i="9"/>
  <c r="U14" i="9"/>
  <c r="Y14" i="9"/>
  <c r="AC14" i="9"/>
  <c r="AG14" i="9"/>
  <c r="AK14" i="9"/>
  <c r="H15" i="9"/>
  <c r="L15" i="9"/>
  <c r="P15" i="9"/>
  <c r="T15" i="9"/>
  <c r="X15" i="9"/>
  <c r="AB15" i="9"/>
  <c r="AF15" i="9"/>
  <c r="AJ15" i="9"/>
  <c r="G13" i="9"/>
  <c r="O13" i="9"/>
  <c r="W13" i="9"/>
  <c r="AE13" i="9"/>
  <c r="F14" i="9"/>
  <c r="N14" i="9"/>
  <c r="V14" i="9"/>
  <c r="AD14" i="9"/>
  <c r="AH14" i="9"/>
  <c r="I15" i="9"/>
  <c r="Q15" i="9"/>
  <c r="Y15" i="9"/>
  <c r="AG15" i="9"/>
  <c r="H13" i="9"/>
  <c r="P13" i="9"/>
  <c r="X13" i="9"/>
  <c r="AF13" i="9"/>
  <c r="G14" i="9"/>
  <c r="O14" i="9"/>
  <c r="W14" i="9"/>
  <c r="AE14" i="9"/>
  <c r="F15" i="9"/>
  <c r="N15" i="9"/>
  <c r="V15" i="9"/>
  <c r="AD15" i="9"/>
  <c r="D15" i="9"/>
</calcChain>
</file>

<file path=xl/sharedStrings.xml><?xml version="1.0" encoding="utf-8"?>
<sst xmlns="http://schemas.openxmlformats.org/spreadsheetml/2006/main" count="7408" uniqueCount="389">
  <si>
    <t>ANN</t>
  </si>
  <si>
    <t>DJF</t>
  </si>
  <si>
    <t>MAM</t>
  </si>
  <si>
    <t>JJA</t>
  </si>
  <si>
    <t>SON</t>
  </si>
  <si>
    <t>Alaska</t>
  </si>
  <si>
    <t>TBD</t>
  </si>
  <si>
    <t>HD</t>
  </si>
  <si>
    <t>MD</t>
  </si>
  <si>
    <t>Australia</t>
  </si>
  <si>
    <t>Brazil</t>
  </si>
  <si>
    <t>C_Africa</t>
  </si>
  <si>
    <t>C_Asia</t>
  </si>
  <si>
    <t>Canada</t>
  </si>
  <si>
    <t>Caribbean</t>
  </si>
  <si>
    <t>China</t>
  </si>
  <si>
    <t>E_Africa</t>
  </si>
  <si>
    <t>E_Asia</t>
  </si>
  <si>
    <t>E_Europe</t>
  </si>
  <si>
    <t>Greenland</t>
  </si>
  <si>
    <t>India</t>
  </si>
  <si>
    <t>Middle_Am</t>
  </si>
  <si>
    <t>Mid_East</t>
  </si>
  <si>
    <t>N_Africa</t>
  </si>
  <si>
    <t>NC_USA</t>
  </si>
  <si>
    <t>NE_USA</t>
  </si>
  <si>
    <t>N_Europe</t>
  </si>
  <si>
    <t>NW_USA</t>
  </si>
  <si>
    <t>Oceania</t>
  </si>
  <si>
    <t>Russia</t>
  </si>
  <si>
    <t>S_Africa</t>
  </si>
  <si>
    <t>S_Asia</t>
  </si>
  <si>
    <t>SC_USA</t>
  </si>
  <si>
    <t>SE_USA</t>
  </si>
  <si>
    <t>SE_Asia</t>
  </si>
  <si>
    <t>S_Europe</t>
  </si>
  <si>
    <t>SW_USA</t>
  </si>
  <si>
    <t>Temp_SA</t>
  </si>
  <si>
    <t>Trop_SA</t>
  </si>
  <si>
    <t>W_Africa</t>
  </si>
  <si>
    <t>W_Europe</t>
  </si>
  <si>
    <t>Global</t>
  </si>
  <si>
    <t>AC (GW)</t>
  </si>
  <si>
    <t>HEAT (GW)</t>
  </si>
  <si>
    <t>WASTEHEAT (GW)</t>
  </si>
  <si>
    <t>AHF (GW)</t>
  </si>
  <si>
    <t>TMEANU (K)</t>
  </si>
  <si>
    <t>TMINU (K)</t>
  </si>
  <si>
    <t>TMAXU (K)</t>
  </si>
  <si>
    <t>HIAU (K)</t>
  </si>
  <si>
    <t>UHI_MEAN (K)</t>
  </si>
  <si>
    <t>UHI_NIGHT (K)</t>
  </si>
  <si>
    <t>UHI_DAY (K)</t>
  </si>
  <si>
    <t>Reg_Num</t>
  </si>
  <si>
    <t>Region</t>
  </si>
  <si>
    <t>Class</t>
  </si>
  <si>
    <t>Variable</t>
  </si>
  <si>
    <t>Density</t>
  </si>
  <si>
    <t>Season</t>
  </si>
  <si>
    <t>Experiment:</t>
  </si>
  <si>
    <t>Control</t>
  </si>
  <si>
    <t>Row number</t>
  </si>
  <si>
    <t>Column number</t>
  </si>
  <si>
    <t>High_Latitude</t>
  </si>
  <si>
    <t>Mid_Latitude</t>
  </si>
  <si>
    <t>Low_Latitude</t>
  </si>
  <si>
    <t>Scenario</t>
  </si>
  <si>
    <t>CLM50_Con</t>
  </si>
  <si>
    <t>tropical</t>
  </si>
  <si>
    <t>Exp-Control</t>
  </si>
  <si>
    <t>================================================================================</t>
  </si>
  <si>
    <t>==============================================================================</t>
  </si>
  <si>
    <t>SVN $URL: https://svn-iam-thesis.cgd.ucar.edu/urban_properties/trunk_tags/urban_properties_170217/src/city_spec.csv $</t>
  </si>
  <si>
    <t>SVN $Id: city_spec.csv 166 2016-11-30 19:25:28Z kauff $</t>
  </si>
  <si>
    <t>notes</t>
  </si>
  <si>
    <t xml:space="preserve">Tmx </t>
  </si>
  <si>
    <t>Tmn</t>
  </si>
  <si>
    <t>Froof</t>
  </si>
  <si>
    <t xml:space="preserve"> window type</t>
  </si>
  <si>
    <t xml:space="preserve"> Fwind </t>
  </si>
  <si>
    <t xml:space="preserve">Fperv </t>
  </si>
  <si>
    <t xml:space="preserve">H:W   </t>
  </si>
  <si>
    <t xml:space="preserve">Ht(m) </t>
  </si>
  <si>
    <t xml:space="preserve">Fbld </t>
  </si>
  <si>
    <t xml:space="preserve">Region-Cat-Bld  </t>
  </si>
  <si>
    <t>EOF</t>
  </si>
  <si>
    <t xml:space="preserve"> glass_2r_w </t>
  </si>
  <si>
    <t xml:space="preserve">W-Europe_LD_1   </t>
  </si>
  <si>
    <t xml:space="preserve"> glass_1r_t </t>
  </si>
  <si>
    <t xml:space="preserve">W-Africa_LD_1   </t>
  </si>
  <si>
    <t xml:space="preserve"> glass_1r_w </t>
  </si>
  <si>
    <t xml:space="preserve">Trop-SA_LD_1    </t>
  </si>
  <si>
    <t xml:space="preserve">Temp-SA_LD_1    </t>
  </si>
  <si>
    <t xml:space="preserve">SW-USA_LD_1     </t>
  </si>
  <si>
    <t xml:space="preserve"> glass_2r_m </t>
  </si>
  <si>
    <t xml:space="preserve">SE-USA_LD_1     </t>
  </si>
  <si>
    <t xml:space="preserve">SE-Asia_LD_1    </t>
  </si>
  <si>
    <t xml:space="preserve">SC-USA_LD_1     </t>
  </si>
  <si>
    <t xml:space="preserve">S-Europe_LD_1   </t>
  </si>
  <si>
    <t xml:space="preserve">S-Asia_LD_1     </t>
  </si>
  <si>
    <t xml:space="preserve">S-Africa_LD_1   </t>
  </si>
  <si>
    <t xml:space="preserve">Russia_LD_1     </t>
  </si>
  <si>
    <t xml:space="preserve"> glass_1r_m </t>
  </si>
  <si>
    <t xml:space="preserve">Oceania_LD_1    </t>
  </si>
  <si>
    <t xml:space="preserve">NW-USA_LD_1     </t>
  </si>
  <si>
    <t xml:space="preserve">NE-USA_LD_1     </t>
  </si>
  <si>
    <t xml:space="preserve">NC-USA_LD_1     </t>
  </si>
  <si>
    <t xml:space="preserve">N-Europe_LD_1   </t>
  </si>
  <si>
    <t xml:space="preserve">N-Africa_LD_1   </t>
  </si>
  <si>
    <t xml:space="preserve">Middle-Am_LD_1  </t>
  </si>
  <si>
    <t xml:space="preserve">Mid-East_LD_1   </t>
  </si>
  <si>
    <t xml:space="preserve">India_LD_1      </t>
  </si>
  <si>
    <t xml:space="preserve">Greenland_LD_1  </t>
  </si>
  <si>
    <t xml:space="preserve">E-Europe_LD_1   </t>
  </si>
  <si>
    <t xml:space="preserve">E-Asia_LD_1     </t>
  </si>
  <si>
    <t xml:space="preserve">E-Africa_LD_1   </t>
  </si>
  <si>
    <t xml:space="preserve">C-Africa_LD_1   </t>
  </si>
  <si>
    <t xml:space="preserve">China_LD_1      </t>
  </si>
  <si>
    <t xml:space="preserve">Caribbean_LD_1  </t>
  </si>
  <si>
    <t xml:space="preserve">Canada_LD_1     </t>
  </si>
  <si>
    <t xml:space="preserve">C-Asia_LD_1     </t>
  </si>
  <si>
    <t xml:space="preserve">Brazil_LD_1     </t>
  </si>
  <si>
    <t xml:space="preserve">Australia_LD_1  </t>
  </si>
  <si>
    <t xml:space="preserve">Alaska_LD_1     </t>
  </si>
  <si>
    <t xml:space="preserve"> glass_2c   </t>
  </si>
  <si>
    <t xml:space="preserve">W-Europe_MD_1   </t>
  </si>
  <si>
    <t xml:space="preserve">W-Africa_MD_1   </t>
  </si>
  <si>
    <t xml:space="preserve">Trop-SA_MD_1    </t>
  </si>
  <si>
    <t xml:space="preserve">Temp-SA_MD_1    </t>
  </si>
  <si>
    <t xml:space="preserve">SW-USA_MD_1     </t>
  </si>
  <si>
    <t xml:space="preserve">SE-USA_MD_1     </t>
  </si>
  <si>
    <t xml:space="preserve">SE-Asia_MD_1    </t>
  </si>
  <si>
    <t xml:space="preserve">SC-USA_MD_1     </t>
  </si>
  <si>
    <t xml:space="preserve">S-Europe_MD_1   </t>
  </si>
  <si>
    <t xml:space="preserve"> glass_1c   </t>
  </si>
  <si>
    <t xml:space="preserve">S-Asia_MD_1     </t>
  </si>
  <si>
    <t xml:space="preserve">S-Africa_MD_1   </t>
  </si>
  <si>
    <t xml:space="preserve">Russia_MD_1     </t>
  </si>
  <si>
    <t xml:space="preserve">Oceania_MD_1    </t>
  </si>
  <si>
    <t xml:space="preserve">NW-USA_MD_1     </t>
  </si>
  <si>
    <t xml:space="preserve">NE-USA_MD_1     </t>
  </si>
  <si>
    <t xml:space="preserve">NC-USA_MD_1     </t>
  </si>
  <si>
    <t xml:space="preserve">N-Europe_MD_1   </t>
  </si>
  <si>
    <t xml:space="preserve">N-Africa_MD_1   </t>
  </si>
  <si>
    <t xml:space="preserve">Middle-Am_MD_1  </t>
  </si>
  <si>
    <t xml:space="preserve">Mid-East_MD_1   </t>
  </si>
  <si>
    <t xml:space="preserve">India_MD_1      </t>
  </si>
  <si>
    <t xml:space="preserve">Greenland_MD_1  </t>
  </si>
  <si>
    <t xml:space="preserve">E-Europe_MD_1   </t>
  </si>
  <si>
    <t xml:space="preserve">E-Asia_MD_1     </t>
  </si>
  <si>
    <t xml:space="preserve">E-Africa_MD_1   </t>
  </si>
  <si>
    <t xml:space="preserve">China_MD_1      </t>
  </si>
  <si>
    <t xml:space="preserve">Caribbean_MD_1  </t>
  </si>
  <si>
    <t xml:space="preserve">Canada_MD_1     </t>
  </si>
  <si>
    <t xml:space="preserve">C-Asia_MD_1     </t>
  </si>
  <si>
    <t xml:space="preserve">C-Africa_MD_1   </t>
  </si>
  <si>
    <t xml:space="preserve">Brazil_MD_1     </t>
  </si>
  <si>
    <t xml:space="preserve">Australia_MD_1  </t>
  </si>
  <si>
    <t xml:space="preserve">Alaska_MD_1     </t>
  </si>
  <si>
    <t xml:space="preserve">W-Europe_HD_1   </t>
  </si>
  <si>
    <t xml:space="preserve">W-Africa_HD_1   </t>
  </si>
  <si>
    <t xml:space="preserve">Trop-SA_HD_1    </t>
  </si>
  <si>
    <t xml:space="preserve">Temp-SA_HD_1    </t>
  </si>
  <si>
    <t xml:space="preserve">SW-USA_HD_1     </t>
  </si>
  <si>
    <t xml:space="preserve">SE-USA_HD_1     </t>
  </si>
  <si>
    <t xml:space="preserve">SE-Asia_HD_1    </t>
  </si>
  <si>
    <t xml:space="preserve">SC-USA_HD_1     </t>
  </si>
  <si>
    <t xml:space="preserve">S-Europe_HD_1   </t>
  </si>
  <si>
    <t xml:space="preserve">S-Asia_HD_1     </t>
  </si>
  <si>
    <t xml:space="preserve">S-Africa_HD_1   </t>
  </si>
  <si>
    <t xml:space="preserve">Russia_HD_1     </t>
  </si>
  <si>
    <t xml:space="preserve">Oceania_HD_1    </t>
  </si>
  <si>
    <t xml:space="preserve">NW-USA_HD_1     </t>
  </si>
  <si>
    <t xml:space="preserve">NE-USA_HD_1     </t>
  </si>
  <si>
    <t xml:space="preserve">NC-USA_HD_1     </t>
  </si>
  <si>
    <t xml:space="preserve">N-Europe_HD_1   </t>
  </si>
  <si>
    <t xml:space="preserve">N-Africa_HD_1   </t>
  </si>
  <si>
    <t xml:space="preserve">Middle-Am_HD_1  </t>
  </si>
  <si>
    <t xml:space="preserve">Mid-East_HD_1   </t>
  </si>
  <si>
    <t xml:space="preserve">India_HD_1      </t>
  </si>
  <si>
    <t xml:space="preserve">Greenland_HD_1  </t>
  </si>
  <si>
    <t xml:space="preserve">E-Europe_HD_1   </t>
  </si>
  <si>
    <t xml:space="preserve">E-Asia_HD_1     </t>
  </si>
  <si>
    <t xml:space="preserve">E-Africa_HD_1   </t>
  </si>
  <si>
    <t xml:space="preserve">China_HD_1      </t>
  </si>
  <si>
    <t xml:space="preserve">Caribbean_HD_1  </t>
  </si>
  <si>
    <t xml:space="preserve">Canada_HD_1     </t>
  </si>
  <si>
    <t xml:space="preserve">C-Asia_HD_1     </t>
  </si>
  <si>
    <t xml:space="preserve">C-Africa_HD_1   </t>
  </si>
  <si>
    <t xml:space="preserve">Brazil_HD_1     </t>
  </si>
  <si>
    <t xml:space="preserve">Australia_HD_1  </t>
  </si>
  <si>
    <t xml:space="preserve">Alaska_HD_1     </t>
  </si>
  <si>
    <t xml:space="preserve">W-Europe_TBD_1  </t>
  </si>
  <si>
    <t xml:space="preserve">W-Africa_TBD_1  </t>
  </si>
  <si>
    <t xml:space="preserve">Trop-SA_TBD_1   </t>
  </si>
  <si>
    <t xml:space="preserve">Temp-SA_TBD_1   </t>
  </si>
  <si>
    <t xml:space="preserve">SW-USA_TBD_1    </t>
  </si>
  <si>
    <t xml:space="preserve">SE-USA_TBD_1    </t>
  </si>
  <si>
    <t xml:space="preserve">SE-Asia_TBD_1   </t>
  </si>
  <si>
    <t xml:space="preserve">SC-USA_TBD_1    </t>
  </si>
  <si>
    <t xml:space="preserve">S-Europe_TBD_1  </t>
  </si>
  <si>
    <t xml:space="preserve">S-Asia_TBD_1    </t>
  </si>
  <si>
    <t xml:space="preserve">S-Africa_TBD_1  </t>
  </si>
  <si>
    <t xml:space="preserve">Russia_TBD_1    </t>
  </si>
  <si>
    <t xml:space="preserve">Oceania_TBD_1   </t>
  </si>
  <si>
    <t xml:space="preserve">NW-USA_TBD_1    </t>
  </si>
  <si>
    <t xml:space="preserve">NE-USA_TBD_1    </t>
  </si>
  <si>
    <t xml:space="preserve">NC-USA_TBD_1    </t>
  </si>
  <si>
    <t xml:space="preserve">N-Europe_TBD_1  </t>
  </si>
  <si>
    <t xml:space="preserve">N-Africa_TBD_1  </t>
  </si>
  <si>
    <t xml:space="preserve">Middle-Am_TBD_1 </t>
  </si>
  <si>
    <t xml:space="preserve">Mid-East_TBD_1  </t>
  </si>
  <si>
    <t xml:space="preserve">India_TBD_1     </t>
  </si>
  <si>
    <t xml:space="preserve">Greenland_TBD_1 </t>
  </si>
  <si>
    <t xml:space="preserve">E-Europe_TBD_1  </t>
  </si>
  <si>
    <t xml:space="preserve">E-Asia_TBD_1    </t>
  </si>
  <si>
    <t xml:space="preserve">E-Africa_TBD_1  </t>
  </si>
  <si>
    <t xml:space="preserve">China_TBD_1     </t>
  </si>
  <si>
    <t xml:space="preserve">Caribbean_TBD_1 </t>
  </si>
  <si>
    <t xml:space="preserve">Canada_TBD_1    </t>
  </si>
  <si>
    <t xml:space="preserve">C-Asia_TBD_1    </t>
  </si>
  <si>
    <t xml:space="preserve">C-Africa_TBD_1  </t>
  </si>
  <si>
    <t xml:space="preserve">Brazil_TBD_1    </t>
  </si>
  <si>
    <t xml:space="preserve">Australia_TBD_1 </t>
  </si>
  <si>
    <t xml:space="preserve">Alaska_TBD_1    </t>
  </si>
  <si>
    <t xml:space="preserve">road-type               </t>
  </si>
  <si>
    <t xml:space="preserve">roof type                </t>
  </si>
  <si>
    <t xml:space="preserve">wall type                    </t>
  </si>
  <si>
    <t xml:space="preserve">asphalt road/simple     </t>
  </si>
  <si>
    <t xml:space="preserve">ceramic tile/wood deck   </t>
  </si>
  <si>
    <t xml:space="preserve">brick masonry/reinforced     </t>
  </si>
  <si>
    <t xml:space="preserve">dirt unimproved         </t>
  </si>
  <si>
    <t xml:space="preserve">mud roof                 </t>
  </si>
  <si>
    <t xml:space="preserve">mud wall                     </t>
  </si>
  <si>
    <t xml:space="preserve">dirt improved           </t>
  </si>
  <si>
    <t xml:space="preserve">wood frame/stucco            </t>
  </si>
  <si>
    <t xml:space="preserve">galv steel/metal joists  </t>
  </si>
  <si>
    <t xml:space="preserve">wood frame/wood siding       </t>
  </si>
  <si>
    <t xml:space="preserve">asphalt road/stabilized </t>
  </si>
  <si>
    <t xml:space="preserve">shingles/wood deck       </t>
  </si>
  <si>
    <t xml:space="preserve">wood frame/alum siding       </t>
  </si>
  <si>
    <t xml:space="preserve">concrete block               </t>
  </si>
  <si>
    <t xml:space="preserve">corrugated metal         </t>
  </si>
  <si>
    <t xml:space="preserve">wood frame/unins siding      </t>
  </si>
  <si>
    <t xml:space="preserve">wood frame/hardbrd siding    </t>
  </si>
  <si>
    <t xml:space="preserve">rubble                       </t>
  </si>
  <si>
    <t xml:space="preserve">brick veneer/conc masonry    </t>
  </si>
  <si>
    <t xml:space="preserve">plaster veneer/brick masonry </t>
  </si>
  <si>
    <t xml:space="preserve">plaster veneer/conc masonry  </t>
  </si>
  <si>
    <t xml:space="preserve">BUR/concrete deck        </t>
  </si>
  <si>
    <t xml:space="preserve">conc panel/conc masonry      </t>
  </si>
  <si>
    <t xml:space="preserve">BUR/wood deck            </t>
  </si>
  <si>
    <t xml:space="preserve">stone curtain/conc masonry   </t>
  </si>
  <si>
    <t xml:space="preserve">concrete road           </t>
  </si>
  <si>
    <t>Input Var</t>
  </si>
  <si>
    <t>H:W</t>
  </si>
  <si>
    <t>F_pervious</t>
  </si>
  <si>
    <t>F_window</t>
  </si>
  <si>
    <t>F_roof</t>
  </si>
  <si>
    <t>HVAC_Tmin</t>
  </si>
  <si>
    <t>HVAC_Tmax</t>
  </si>
  <si>
    <t>High latitude</t>
  </si>
  <si>
    <t>Mid latitude</t>
  </si>
  <si>
    <t>Low latitude</t>
  </si>
  <si>
    <t>value</t>
  </si>
  <si>
    <t>row</t>
  </si>
  <si>
    <t>labels</t>
  </si>
  <si>
    <t>Total</t>
  </si>
  <si>
    <t>Building_Ht</t>
  </si>
  <si>
    <t>Road_type</t>
  </si>
  <si>
    <t>Roof_type</t>
  </si>
  <si>
    <t>Wall_type</t>
  </si>
  <si>
    <t>Window_type</t>
  </si>
  <si>
    <t>F_bld</t>
  </si>
  <si>
    <t>TBD_Exp</t>
  </si>
  <si>
    <t>TBD_Control</t>
  </si>
  <si>
    <t>HD_Control</t>
  </si>
  <si>
    <t>HD_Exp</t>
  </si>
  <si>
    <t>MD_Control</t>
  </si>
  <si>
    <t>MD_Exp</t>
  </si>
  <si>
    <t>Ouput file: region_prop_Scen_Control.170726-073253.csv</t>
  </si>
  <si>
    <t xml:space="preserve">Input file: region_spec.csv                       </t>
  </si>
  <si>
    <t>Input file: city_prop_Scen_Control.170726-073253.csv</t>
  </si>
  <si>
    <t>SVN $URL: https://svn-iam-thesis.cgd.ucar.edu/urban_properties/trunk_tags/urban_properties_170217/src/gen_region.ncl $</t>
  </si>
  <si>
    <t>SVN $Id: gen_region.ncl 176 2017-02-18 00:57:00Z kauff $</t>
  </si>
  <si>
    <t>File created Wed Jul 26 07:32:54 PDT 2017 by diane</t>
  </si>
  <si>
    <t>-------------------------------------------------------</t>
  </si>
  <si>
    <t xml:space="preserve">      cv10 </t>
  </si>
  <si>
    <t xml:space="preserve">       cv9</t>
  </si>
  <si>
    <t xml:space="preserve">       cv8</t>
  </si>
  <si>
    <t xml:space="preserve">       cv7</t>
  </si>
  <si>
    <t xml:space="preserve">       cv6</t>
  </si>
  <si>
    <t xml:space="preserve">       cv5</t>
  </si>
  <si>
    <t xml:space="preserve">       cv4</t>
  </si>
  <si>
    <t xml:space="preserve">       cv3</t>
  </si>
  <si>
    <t xml:space="preserve">       cv2</t>
  </si>
  <si>
    <t xml:space="preserve">       cv1</t>
  </si>
  <si>
    <t xml:space="preserve">       tk10</t>
  </si>
  <si>
    <t xml:space="preserve">        tk9</t>
  </si>
  <si>
    <t xml:space="preserve">        tk8</t>
  </si>
  <si>
    <t xml:space="preserve">        tk7</t>
  </si>
  <si>
    <t xml:space="preserve">        tk6</t>
  </si>
  <si>
    <t xml:space="preserve">        tk5</t>
  </si>
  <si>
    <t xml:space="preserve">        tk4</t>
  </si>
  <si>
    <t xml:space="preserve">        tk3</t>
  </si>
  <si>
    <t xml:space="preserve">        tk2</t>
  </si>
  <si>
    <t xml:space="preserve">        tk1</t>
  </si>
  <si>
    <t xml:space="preserve">        thick</t>
  </si>
  <si>
    <t xml:space="preserve">   emmiss</t>
  </si>
  <si>
    <t xml:space="preserve">   albedo</t>
  </si>
  <si>
    <t xml:space="preserve">  surf</t>
  </si>
  <si>
    <t>cat</t>
  </si>
  <si>
    <t>reg</t>
  </si>
  <si>
    <t>bid</t>
  </si>
  <si>
    <t>cid</t>
  </si>
  <si>
    <t>rid</t>
  </si>
  <si>
    <t xml:space="preserve">      notes</t>
  </si>
  <si>
    <t xml:space="preserve">       Tmax</t>
  </si>
  <si>
    <t xml:space="preserve">       Tmin</t>
  </si>
  <si>
    <t xml:space="preserve">       f_rf</t>
  </si>
  <si>
    <t xml:space="preserve">      f_prv</t>
  </si>
  <si>
    <t xml:space="preserve">          h:w</t>
  </si>
  <si>
    <t xml:space="preserve">        h</t>
  </si>
  <si>
    <t xml:space="preserve">    f_bld</t>
  </si>
  <si>
    <t xml:space="preserve">  prop</t>
  </si>
  <si>
    <t xml:space="preserve">EOF  </t>
  </si>
  <si>
    <t xml:space="preserve"> road</t>
  </si>
  <si>
    <t xml:space="preserve">LD  </t>
  </si>
  <si>
    <t xml:space="preserve"> roof</t>
  </si>
  <si>
    <t xml:space="preserve"> wall</t>
  </si>
  <si>
    <t xml:space="preserve"> notes                                             </t>
  </si>
  <si>
    <t xml:space="preserve"> prop</t>
  </si>
  <si>
    <t xml:space="preserve">MD  </t>
  </si>
  <si>
    <t xml:space="preserve">HD  </t>
  </si>
  <si>
    <t xml:space="preserve">TBD </t>
  </si>
  <si>
    <t xml:space="preserve">LD   </t>
  </si>
  <si>
    <t xml:space="preserve">MD   </t>
  </si>
  <si>
    <t xml:space="preserve">HD   </t>
  </si>
  <si>
    <t xml:space="preserve">TBD  </t>
  </si>
  <si>
    <t xml:space="preserve">LD    </t>
  </si>
  <si>
    <t xml:space="preserve">MD    </t>
  </si>
  <si>
    <t xml:space="preserve">HD    </t>
  </si>
  <si>
    <t xml:space="preserve">TBD   </t>
  </si>
  <si>
    <t xml:space="preserve">LD </t>
  </si>
  <si>
    <t xml:space="preserve">MD </t>
  </si>
  <si>
    <t xml:space="preserve">HD </t>
  </si>
  <si>
    <t xml:space="preserve">LD     </t>
  </si>
  <si>
    <t xml:space="preserve">MD     </t>
  </si>
  <si>
    <t xml:space="preserve">HD     </t>
  </si>
  <si>
    <t xml:space="preserve">TBD    </t>
  </si>
  <si>
    <t>R-value</t>
  </si>
  <si>
    <t>S-value</t>
  </si>
  <si>
    <t>do i = 0,nlevurb-1</t>
  </si>
  <si>
    <t>   tk_roof(i,:,:) = where(.not.(ismissing(pct_urban)),tk_roof(i,:,:),tk_roof@_FillValue)</t>
  </si>
  <si>
    <t> end do</t>
  </si>
  <si>
    <t> roof_total_resist = thick_roof/int2flt(nlevurb) * dim_sum_n(1./tk_roof,0)    ; m * (1 / W m-1 K-1) = K*m2 W-1</t>
  </si>
  <si>
    <t> roof_avg_layer_tk = thick_roof/roof_total_resist                             ; m / (K*m2 W-1) = W K-1 m-1</t>
  </si>
  <si>
    <t> roof_metric_R = thick_roof/roof_avg_layer_tk                                 ; m / (W K-1 m-1) = K / (W m-2)</t>
  </si>
  <si>
    <t> roof_us_R_value = roof_metric_R/0.17611                                      ; F / (Btu/hr ft2)</t>
  </si>
  <si>
    <t>btu = E for 1 pound of water  to uncrease 1F</t>
  </si>
  <si>
    <t>Wm-3K-1</t>
  </si>
  <si>
    <t>Wall_Thickness</t>
  </si>
  <si>
    <t>Wall_Emissivity</t>
  </si>
  <si>
    <t>Wall_Albedo</t>
  </si>
  <si>
    <t>Roof_Albedo</t>
  </si>
  <si>
    <t>Roof_Emissivity</t>
  </si>
  <si>
    <t>Roof_Thickness</t>
  </si>
  <si>
    <t>Roof_R</t>
  </si>
  <si>
    <t>Wall_R</t>
  </si>
  <si>
    <t>Road_Albedo</t>
  </si>
  <si>
    <t>Road_Emmisivity</t>
  </si>
  <si>
    <t>Wall type</t>
  </si>
  <si>
    <t>Roof type</t>
  </si>
  <si>
    <t>Window type</t>
  </si>
  <si>
    <t>Road type</t>
  </si>
  <si>
    <t>City type</t>
  </si>
  <si>
    <t>high latitude</t>
  </si>
  <si>
    <t>mid atitude</t>
  </si>
  <si>
    <t>low latitude</t>
  </si>
  <si>
    <t>Tropical</t>
  </si>
  <si>
    <t>CHECK THAT THE VALUES ARE SCALED</t>
  </si>
  <si>
    <t>HEAT seems inverted as does other energy for open closed</t>
  </si>
  <si>
    <t>CLM50_Con!</t>
  </si>
  <si>
    <t>Control (value)</t>
  </si>
  <si>
    <t>R and S values need to be calculate in region_files</t>
  </si>
  <si>
    <t xml:space="preserve"> </t>
  </si>
  <si>
    <t>CLM50_FBE</t>
  </si>
  <si>
    <t>FBE</t>
  </si>
  <si>
    <t>CLM50_FBE!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</si>
</sst>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16" fillId="0" borderId="0" xfId="0" applyFont="1"/>
    <xf numFmtId="0" fontId="1" fillId="2" borderId="0" xfId="6" applyFont="1"/>
    <xf numFmtId="0" fontId="0" fillId="0" borderId="0" xfId="0" applyFont="1"/>
    <xf numFmtId="0" fontId="0" fillId="2" borderId="0" xfId="6" applyFont="1"/>
    <xf numFmtId="0" fontId="0" fillId="33" borderId="0" xfId="0" applyFill="1"/>
    <xf numFmtId="0" fontId="18" fillId="0" borderId="0" xfId="0" applyFont="1" applyAlignment="1">
      <alignment vertical="center"/>
    </xf>
    <xf numFmtId="0" fontId="14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0" fillId="0" borderId="11" xfId="0" applyBorder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2" fontId="0" fillId="0" borderId="0" xfId="0" applyNumberFormat="1"/>
    <xf numFmtId="0" fontId="17" fillId="29" borderId="0" xfId="38"/>
    <xf numFmtId="0" fontId="0" fillId="34" borderId="0" xfId="0" applyFill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0" fontId="0" fillId="0" borderId="32" xfId="0" applyBorder="1"/>
    <xf numFmtId="0" fontId="0" fillId="0" borderId="28" xfId="0" applyFont="1" applyBorder="1"/>
    <xf numFmtId="0" fontId="0" fillId="0" borderId="29" xfId="0" applyFont="1" applyBorder="1"/>
    <xf numFmtId="0" fontId="16" fillId="0" borderId="0" xfId="0" applyFont="1" applyBorder="1"/>
    <xf numFmtId="0" fontId="16" fillId="0" borderId="32" xfId="0" applyFont="1" applyBorder="1"/>
    <xf numFmtId="0" fontId="0" fillId="0" borderId="0" xfId="0" applyFont="1" applyBorder="1"/>
    <xf numFmtId="0" fontId="14" fillId="0" borderId="28" xfId="0" applyFont="1" applyBorder="1"/>
    <xf numFmtId="0" fontId="0" fillId="0" borderId="32" xfId="0" applyFont="1" applyBorder="1"/>
    <xf numFmtId="0" fontId="0" fillId="0" borderId="0" xfId="0" applyFill="1"/>
    <xf numFmtId="0" fontId="19" fillId="35" borderId="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Region'!$D$18</c:f>
          <c:strCache>
            <c:ptCount val="1"/>
            <c:pt idx="0">
              <c:v>ANN changes in TMEANU (K) for scenario CLM50_FBE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44875458528906E-2"/>
          <c:y val="0.11493057452991876"/>
          <c:w val="0.89992209287064773"/>
          <c:h val="0.50469584440746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Region'!$C$3</c:f>
              <c:strCache>
                <c:ptCount val="1"/>
                <c:pt idx="0">
                  <c:v>TBD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'Analysis Region'!$E$12:$AK$12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Region'!$E$13:$AK$13</c:f>
              <c:numCache>
                <c:formatCode>General</c:formatCode>
                <c:ptCount val="33"/>
                <c:pt idx="0">
                  <c:v>0</c:v>
                </c:pt>
                <c:pt idx="1">
                  <c:v>-9.9999999999909051E-3</c:v>
                </c:pt>
                <c:pt idx="2">
                  <c:v>0</c:v>
                </c:pt>
                <c:pt idx="3">
                  <c:v>-2.9999999999972715E-2</c:v>
                </c:pt>
                <c:pt idx="4">
                  <c:v>9.9999999999909051E-3</c:v>
                </c:pt>
                <c:pt idx="5">
                  <c:v>-9.9999999999909051E-3</c:v>
                </c:pt>
                <c:pt idx="6">
                  <c:v>-6.9999999999993179E-2</c:v>
                </c:pt>
                <c:pt idx="7">
                  <c:v>-6.9999999999993179E-2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-3.0000000000029559E-2</c:v>
                </c:pt>
                <c:pt idx="12">
                  <c:v>-2.9999999999972715E-2</c:v>
                </c:pt>
                <c:pt idx="13">
                  <c:v>-1.999999999998181E-2</c:v>
                </c:pt>
                <c:pt idx="14">
                  <c:v>-9.0000000000031832E-2</c:v>
                </c:pt>
                <c:pt idx="15">
                  <c:v>-8.9999999999974989E-2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-4.9999999999954525E-2</c:v>
                </c:pt>
                <c:pt idx="20">
                  <c:v>0</c:v>
                </c:pt>
                <c:pt idx="21">
                  <c:v>-3.0000000000029559E-2</c:v>
                </c:pt>
                <c:pt idx="22">
                  <c:v>-9.9999999999909051E-3</c:v>
                </c:pt>
                <c:pt idx="23">
                  <c:v>-1.999999999998181E-2</c:v>
                </c:pt>
                <c:pt idx="24">
                  <c:v>-9.9999999999909051E-3</c:v>
                </c:pt>
                <c:pt idx="25">
                  <c:v>0</c:v>
                </c:pt>
                <c:pt idx="26">
                  <c:v>-4.0000000000020464E-2</c:v>
                </c:pt>
                <c:pt idx="27">
                  <c:v>9.9999999999909051E-3</c:v>
                </c:pt>
                <c:pt idx="28">
                  <c:v>-9.9999999999909051E-3</c:v>
                </c:pt>
                <c:pt idx="29">
                  <c:v>-1.999999999998181E-2</c:v>
                </c:pt>
                <c:pt idx="30">
                  <c:v>-1.999999999998181E-2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E-4070-9F78-E7BAD31FC32F}"/>
            </c:ext>
          </c:extLst>
        </c:ser>
        <c:ser>
          <c:idx val="1"/>
          <c:order val="1"/>
          <c:tx>
            <c:strRef>
              <c:f>'Analysis Region'!$C$4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'Analysis Region'!$E$12:$AK$12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Region'!$E$14:$AK$14</c:f>
              <c:numCache>
                <c:formatCode>General</c:formatCode>
                <c:ptCount val="33"/>
                <c:pt idx="0">
                  <c:v>-9.0000000000031832E-2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-9.9999999999909051E-3</c:v>
                </c:pt>
                <c:pt idx="6">
                  <c:v>9.9999999999909051E-3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-1.0000000000047748E-2</c:v>
                </c:pt>
                <c:pt idx="12">
                  <c:v>-9.9999999999909051E-3</c:v>
                </c:pt>
                <c:pt idx="13">
                  <c:v>-9.9999999999909051E-3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-2.0000000000038654E-2</c:v>
                </c:pt>
                <c:pt idx="18">
                  <c:v>-9.9999999999909051E-3</c:v>
                </c:pt>
                <c:pt idx="19">
                  <c:v>-9.9999999999909051E-3</c:v>
                </c:pt>
                <c:pt idx="20">
                  <c:v>-9.9999999999909051E-3</c:v>
                </c:pt>
                <c:pt idx="21">
                  <c:v>-1.999999999998181E-2</c:v>
                </c:pt>
                <c:pt idx="22">
                  <c:v>-1.999999999998181E-2</c:v>
                </c:pt>
                <c:pt idx="23">
                  <c:v>-3.0000000000029559E-2</c:v>
                </c:pt>
                <c:pt idx="24">
                  <c:v>-9.9999999999909051E-3</c:v>
                </c:pt>
                <c:pt idx="25">
                  <c:v>-2.0000000000038654E-2</c:v>
                </c:pt>
                <c:pt idx="26">
                  <c:v>-1.999999999998181E-2</c:v>
                </c:pt>
                <c:pt idx="27">
                  <c:v>-9.9999999999909051E-3</c:v>
                </c:pt>
                <c:pt idx="28">
                  <c:v>0</c:v>
                </c:pt>
                <c:pt idx="29">
                  <c:v>0</c:v>
                </c:pt>
                <c:pt idx="30">
                  <c:v>-1.0000000000047748E-2</c:v>
                </c:pt>
                <c:pt idx="31">
                  <c:v>-9.9999999999909051E-3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E-4070-9F78-E7BAD31FC32F}"/>
            </c:ext>
          </c:extLst>
        </c:ser>
        <c:ser>
          <c:idx val="2"/>
          <c:order val="2"/>
          <c:tx>
            <c:strRef>
              <c:f>'Analysis Region'!$C$5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'Analysis Region'!$E$12:$AK$12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Region'!$E$15:$AK$15</c:f>
              <c:numCache>
                <c:formatCode>General</c:formatCode>
                <c:ptCount val="33"/>
                <c:pt idx="0">
                  <c:v>-0.11000000000001364</c:v>
                </c:pt>
                <c:pt idx="1">
                  <c:v>9.9999999999909051E-3</c:v>
                </c:pt>
                <c:pt idx="2">
                  <c:v>0</c:v>
                </c:pt>
                <c:pt idx="3">
                  <c:v>-2.0000000000038654E-2</c:v>
                </c:pt>
                <c:pt idx="4">
                  <c:v>-1.999999999998181E-2</c:v>
                </c:pt>
                <c:pt idx="5">
                  <c:v>-1.0000000000047748E-2</c:v>
                </c:pt>
                <c:pt idx="6">
                  <c:v>-1.999999999998181E-2</c:v>
                </c:pt>
                <c:pt idx="7">
                  <c:v>0</c:v>
                </c:pt>
                <c:pt idx="8">
                  <c:v>-1.0000000000047748E-2</c:v>
                </c:pt>
                <c:pt idx="9">
                  <c:v>0</c:v>
                </c:pt>
                <c:pt idx="10">
                  <c:v>-2.0000000000038654E-2</c:v>
                </c:pt>
                <c:pt idx="11">
                  <c:v>0</c:v>
                </c:pt>
                <c:pt idx="12">
                  <c:v>0</c:v>
                </c:pt>
                <c:pt idx="13">
                  <c:v>9.9999999999909051E-3</c:v>
                </c:pt>
                <c:pt idx="14">
                  <c:v>0</c:v>
                </c:pt>
                <c:pt idx="15">
                  <c:v>0</c:v>
                </c:pt>
                <c:pt idx="16">
                  <c:v>-1.0000000000047748E-2</c:v>
                </c:pt>
                <c:pt idx="17">
                  <c:v>9.9999999999909051E-3</c:v>
                </c:pt>
                <c:pt idx="18">
                  <c:v>-2.0000000000038654E-2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-2.0000000000038654E-2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9.9999999999909051E-3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1.0000000000047748E-2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E-4070-9F78-E7BAD31FC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052704"/>
        <c:axId val="571053096"/>
      </c:barChart>
      <c:catAx>
        <c:axId val="57105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>
                    <a:solidFill>
                      <a:sysClr val="windowText" lastClr="000000"/>
                    </a:solidFill>
                  </a:rPr>
                  <a:t>Region</a:t>
                </a:r>
              </a:p>
            </c:rich>
          </c:tx>
          <c:layout>
            <c:manualLayout>
              <c:xMode val="edge"/>
              <c:yMode val="edge"/>
              <c:x val="0.51403808198117718"/>
              <c:y val="0.75885491442907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3096"/>
        <c:crosses val="autoZero"/>
        <c:auto val="1"/>
        <c:lblAlgn val="ctr"/>
        <c:lblOffset val="100"/>
        <c:noMultiLvlLbl val="0"/>
      </c:catAx>
      <c:valAx>
        <c:axId val="57105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'Analysis Region'!$D$19</c:f>
              <c:strCache>
                <c:ptCount val="1"/>
                <c:pt idx="0">
                  <c:v>Temperature change (K)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128397469953718E-2"/>
          <c:y val="0.75506967386174517"/>
          <c:w val="4.0503500716763965E-2"/>
          <c:h val="0.15970143321990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C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Region'!$D$61</c:f>
          <c:strCache>
            <c:ptCount val="1"/>
            <c:pt idx="0">
              <c:v>Input Variable F_roof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64686631390806E-2"/>
          <c:y val="0.13203006422914515"/>
          <c:w val="0.92017822066408039"/>
          <c:h val="0.59237434814354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Region'!$D$63</c:f>
              <c:strCache>
                <c:ptCount val="1"/>
                <c:pt idx="0">
                  <c:v>TBD_Control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Region'!$E$63:$AK$63</c:f>
              <c:numCache>
                <c:formatCode>General</c:formatCode>
                <c:ptCount val="3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0.75</c:v>
                </c:pt>
                <c:pt idx="4">
                  <c:v>0.4</c:v>
                </c:pt>
                <c:pt idx="5">
                  <c:v>0.7</c:v>
                </c:pt>
                <c:pt idx="6">
                  <c:v>0.8</c:v>
                </c:pt>
                <c:pt idx="7">
                  <c:v>0.75</c:v>
                </c:pt>
                <c:pt idx="8">
                  <c:v>0.75</c:v>
                </c:pt>
                <c:pt idx="9">
                  <c:v>0.4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0.7</c:v>
                </c:pt>
                <c:pt idx="13">
                  <c:v>0.6</c:v>
                </c:pt>
                <c:pt idx="14">
                  <c:v>0.6</c:v>
                </c:pt>
                <c:pt idx="15">
                  <c:v>0.65</c:v>
                </c:pt>
                <c:pt idx="16">
                  <c:v>0.4</c:v>
                </c:pt>
                <c:pt idx="17">
                  <c:v>0.5</c:v>
                </c:pt>
                <c:pt idx="18">
                  <c:v>0.5</c:v>
                </c:pt>
                <c:pt idx="19">
                  <c:v>0.85</c:v>
                </c:pt>
                <c:pt idx="20">
                  <c:v>0.75</c:v>
                </c:pt>
                <c:pt idx="21">
                  <c:v>0.75</c:v>
                </c:pt>
                <c:pt idx="22">
                  <c:v>0.7</c:v>
                </c:pt>
                <c:pt idx="23">
                  <c:v>0.7</c:v>
                </c:pt>
                <c:pt idx="24">
                  <c:v>0.65</c:v>
                </c:pt>
                <c:pt idx="25">
                  <c:v>0.65</c:v>
                </c:pt>
                <c:pt idx="26">
                  <c:v>0.65</c:v>
                </c:pt>
                <c:pt idx="27">
                  <c:v>0.4</c:v>
                </c:pt>
                <c:pt idx="28">
                  <c:v>0.7</c:v>
                </c:pt>
                <c:pt idx="29">
                  <c:v>0.55000000000000004</c:v>
                </c:pt>
                <c:pt idx="30">
                  <c:v>0.65</c:v>
                </c:pt>
                <c:pt idx="31">
                  <c:v>0.55000000000000004</c:v>
                </c:pt>
                <c:pt idx="3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F-4ACB-9363-5409D44E3449}"/>
            </c:ext>
          </c:extLst>
        </c:ser>
        <c:ser>
          <c:idx val="1"/>
          <c:order val="1"/>
          <c:tx>
            <c:strRef>
              <c:f>'Analysis Region'!$D$64</c:f>
              <c:strCache>
                <c:ptCount val="1"/>
                <c:pt idx="0">
                  <c:v>TBD_Exp</c:v>
                </c:pt>
              </c:strCache>
            </c:strRef>
          </c:tx>
          <c:spPr>
            <a:solidFill>
              <a:srgbClr val="960000"/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Region'!$E$64:$AK$64</c:f>
              <c:numCache>
                <c:formatCode>General</c:formatCode>
                <c:ptCount val="3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0.75</c:v>
                </c:pt>
                <c:pt idx="4">
                  <c:v>0.4</c:v>
                </c:pt>
                <c:pt idx="5">
                  <c:v>0.7</c:v>
                </c:pt>
                <c:pt idx="6">
                  <c:v>0.8</c:v>
                </c:pt>
                <c:pt idx="7">
                  <c:v>0.75</c:v>
                </c:pt>
                <c:pt idx="8">
                  <c:v>0.75</c:v>
                </c:pt>
                <c:pt idx="9">
                  <c:v>0.4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0.7</c:v>
                </c:pt>
                <c:pt idx="13">
                  <c:v>0.6</c:v>
                </c:pt>
                <c:pt idx="14">
                  <c:v>0.6</c:v>
                </c:pt>
                <c:pt idx="15">
                  <c:v>0.65</c:v>
                </c:pt>
                <c:pt idx="16">
                  <c:v>0.4</c:v>
                </c:pt>
                <c:pt idx="17">
                  <c:v>0.5</c:v>
                </c:pt>
                <c:pt idx="18">
                  <c:v>0.5</c:v>
                </c:pt>
                <c:pt idx="19">
                  <c:v>0.85</c:v>
                </c:pt>
                <c:pt idx="20">
                  <c:v>0.75</c:v>
                </c:pt>
                <c:pt idx="21">
                  <c:v>0.75</c:v>
                </c:pt>
                <c:pt idx="22">
                  <c:v>0.7</c:v>
                </c:pt>
                <c:pt idx="23">
                  <c:v>0.7</c:v>
                </c:pt>
                <c:pt idx="24">
                  <c:v>0.65</c:v>
                </c:pt>
                <c:pt idx="25">
                  <c:v>0.65</c:v>
                </c:pt>
                <c:pt idx="26">
                  <c:v>0.65</c:v>
                </c:pt>
                <c:pt idx="27">
                  <c:v>0.4</c:v>
                </c:pt>
                <c:pt idx="28">
                  <c:v>0.7</c:v>
                </c:pt>
                <c:pt idx="29">
                  <c:v>0.55000000000000004</c:v>
                </c:pt>
                <c:pt idx="30">
                  <c:v>0.65</c:v>
                </c:pt>
                <c:pt idx="31">
                  <c:v>0.55000000000000004</c:v>
                </c:pt>
                <c:pt idx="3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F-4ACB-9363-5409D44E3449}"/>
            </c:ext>
          </c:extLst>
        </c:ser>
        <c:ser>
          <c:idx val="2"/>
          <c:order val="2"/>
          <c:tx>
            <c:strRef>
              <c:f>'Analysis Region'!$D$65</c:f>
              <c:strCache>
                <c:ptCount val="1"/>
                <c:pt idx="0">
                  <c:v>HD_Control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Region'!$E$65:$AK$65</c:f>
              <c:numCache>
                <c:formatCode>General</c:formatCode>
                <c:ptCount val="33"/>
                <c:pt idx="0">
                  <c:v>0.25</c:v>
                </c:pt>
                <c:pt idx="1">
                  <c:v>0.5</c:v>
                </c:pt>
                <c:pt idx="2">
                  <c:v>0.1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0.6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0.6</c:v>
                </c:pt>
                <c:pt idx="10">
                  <c:v>0.4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0.55000000000000004</c:v>
                </c:pt>
                <c:pt idx="17">
                  <c:v>0.8</c:v>
                </c:pt>
                <c:pt idx="18">
                  <c:v>0.6</c:v>
                </c:pt>
                <c:pt idx="19">
                  <c:v>0.7</c:v>
                </c:pt>
                <c:pt idx="20">
                  <c:v>0.6</c:v>
                </c:pt>
                <c:pt idx="21">
                  <c:v>0.7</c:v>
                </c:pt>
                <c:pt idx="22">
                  <c:v>0.65</c:v>
                </c:pt>
                <c:pt idx="23">
                  <c:v>0.8</c:v>
                </c:pt>
                <c:pt idx="24">
                  <c:v>0.65</c:v>
                </c:pt>
                <c:pt idx="25">
                  <c:v>0.75</c:v>
                </c:pt>
                <c:pt idx="26">
                  <c:v>0.65</c:v>
                </c:pt>
                <c:pt idx="27">
                  <c:v>0.6</c:v>
                </c:pt>
                <c:pt idx="28">
                  <c:v>0.6</c:v>
                </c:pt>
                <c:pt idx="29">
                  <c:v>0.55000000000000004</c:v>
                </c:pt>
                <c:pt idx="30">
                  <c:v>0.55000000000000004</c:v>
                </c:pt>
                <c:pt idx="31">
                  <c:v>0.6</c:v>
                </c:pt>
                <c:pt idx="3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0F-4ACB-9363-5409D44E3449}"/>
            </c:ext>
          </c:extLst>
        </c:ser>
        <c:ser>
          <c:idx val="3"/>
          <c:order val="3"/>
          <c:tx>
            <c:strRef>
              <c:f>'Analysis Region'!$D$66</c:f>
              <c:strCache>
                <c:ptCount val="1"/>
                <c:pt idx="0">
                  <c:v>HD_Exp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Region'!$E$66:$AK$66</c:f>
              <c:numCache>
                <c:formatCode>General</c:formatCode>
                <c:ptCount val="33"/>
                <c:pt idx="0">
                  <c:v>0.25</c:v>
                </c:pt>
                <c:pt idx="1">
                  <c:v>0.5</c:v>
                </c:pt>
                <c:pt idx="2">
                  <c:v>0.1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0.6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0.6</c:v>
                </c:pt>
                <c:pt idx="10">
                  <c:v>0.4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0.55000000000000004</c:v>
                </c:pt>
                <c:pt idx="17">
                  <c:v>0.8</c:v>
                </c:pt>
                <c:pt idx="18">
                  <c:v>0.6</c:v>
                </c:pt>
                <c:pt idx="19">
                  <c:v>0.7</c:v>
                </c:pt>
                <c:pt idx="20">
                  <c:v>0.6</c:v>
                </c:pt>
                <c:pt idx="21">
                  <c:v>0.7</c:v>
                </c:pt>
                <c:pt idx="22">
                  <c:v>0.65</c:v>
                </c:pt>
                <c:pt idx="23">
                  <c:v>0.8</c:v>
                </c:pt>
                <c:pt idx="24">
                  <c:v>0.65</c:v>
                </c:pt>
                <c:pt idx="25">
                  <c:v>0.75</c:v>
                </c:pt>
                <c:pt idx="26">
                  <c:v>0.65</c:v>
                </c:pt>
                <c:pt idx="27">
                  <c:v>0.6</c:v>
                </c:pt>
                <c:pt idx="28">
                  <c:v>0.6</c:v>
                </c:pt>
                <c:pt idx="29">
                  <c:v>0.55000000000000004</c:v>
                </c:pt>
                <c:pt idx="30">
                  <c:v>0.55000000000000004</c:v>
                </c:pt>
                <c:pt idx="31">
                  <c:v>0.6</c:v>
                </c:pt>
                <c:pt idx="3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0F-4ACB-9363-5409D44E3449}"/>
            </c:ext>
          </c:extLst>
        </c:ser>
        <c:ser>
          <c:idx val="4"/>
          <c:order val="4"/>
          <c:tx>
            <c:strRef>
              <c:f>'Analysis Region'!$D$67</c:f>
              <c:strCache>
                <c:ptCount val="1"/>
                <c:pt idx="0">
                  <c:v>MD_Control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Region'!$E$67:$AK$67</c:f>
              <c:numCache>
                <c:formatCode>General</c:formatCode>
                <c:ptCount val="33"/>
                <c:pt idx="0">
                  <c:v>0.25</c:v>
                </c:pt>
                <c:pt idx="1">
                  <c:v>0.55000000000000004</c:v>
                </c:pt>
                <c:pt idx="2">
                  <c:v>0.1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0.35</c:v>
                </c:pt>
                <c:pt idx="7">
                  <c:v>0.45</c:v>
                </c:pt>
                <c:pt idx="8">
                  <c:v>0.35</c:v>
                </c:pt>
                <c:pt idx="9">
                  <c:v>0.5</c:v>
                </c:pt>
                <c:pt idx="10">
                  <c:v>0.45</c:v>
                </c:pt>
                <c:pt idx="11">
                  <c:v>0.4</c:v>
                </c:pt>
                <c:pt idx="12">
                  <c:v>0.6</c:v>
                </c:pt>
                <c:pt idx="13">
                  <c:v>0.55000000000000004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0.4</c:v>
                </c:pt>
                <c:pt idx="17">
                  <c:v>0.65</c:v>
                </c:pt>
                <c:pt idx="18">
                  <c:v>0.35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0.45</c:v>
                </c:pt>
                <c:pt idx="22">
                  <c:v>0.6</c:v>
                </c:pt>
                <c:pt idx="23">
                  <c:v>0.8</c:v>
                </c:pt>
                <c:pt idx="24">
                  <c:v>0.2</c:v>
                </c:pt>
                <c:pt idx="25">
                  <c:v>0.45</c:v>
                </c:pt>
                <c:pt idx="26">
                  <c:v>0.5</c:v>
                </c:pt>
                <c:pt idx="27">
                  <c:v>0.35</c:v>
                </c:pt>
                <c:pt idx="28">
                  <c:v>0.4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0F-4ACB-9363-5409D44E3449}"/>
            </c:ext>
          </c:extLst>
        </c:ser>
        <c:ser>
          <c:idx val="5"/>
          <c:order val="5"/>
          <c:tx>
            <c:strRef>
              <c:f>'Analysis Region'!$D$68</c:f>
              <c:strCache>
                <c:ptCount val="1"/>
                <c:pt idx="0">
                  <c:v>MD_Exp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Region'!$E$68:$AK$68</c:f>
              <c:numCache>
                <c:formatCode>General</c:formatCode>
                <c:ptCount val="33"/>
                <c:pt idx="0">
                  <c:v>0.25</c:v>
                </c:pt>
                <c:pt idx="1">
                  <c:v>0.55000000000000004</c:v>
                </c:pt>
                <c:pt idx="2">
                  <c:v>0.1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0.35</c:v>
                </c:pt>
                <c:pt idx="7">
                  <c:v>0.45</c:v>
                </c:pt>
                <c:pt idx="8">
                  <c:v>0.35</c:v>
                </c:pt>
                <c:pt idx="9">
                  <c:v>0.5</c:v>
                </c:pt>
                <c:pt idx="10">
                  <c:v>0.45</c:v>
                </c:pt>
                <c:pt idx="11">
                  <c:v>0.4</c:v>
                </c:pt>
                <c:pt idx="12">
                  <c:v>0.6</c:v>
                </c:pt>
                <c:pt idx="13">
                  <c:v>0.55000000000000004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0.4</c:v>
                </c:pt>
                <c:pt idx="17">
                  <c:v>0.65</c:v>
                </c:pt>
                <c:pt idx="18">
                  <c:v>0.35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0.45</c:v>
                </c:pt>
                <c:pt idx="22">
                  <c:v>0.6</c:v>
                </c:pt>
                <c:pt idx="23">
                  <c:v>0.8</c:v>
                </c:pt>
                <c:pt idx="24">
                  <c:v>0.2</c:v>
                </c:pt>
                <c:pt idx="25">
                  <c:v>0.45</c:v>
                </c:pt>
                <c:pt idx="26">
                  <c:v>0.5</c:v>
                </c:pt>
                <c:pt idx="27">
                  <c:v>0.35</c:v>
                </c:pt>
                <c:pt idx="28">
                  <c:v>0.4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0F-4ACB-9363-5409D44E3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049960"/>
        <c:axId val="571053488"/>
      </c:barChart>
      <c:catAx>
        <c:axId val="571049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Region</a:t>
                </a:r>
              </a:p>
              <a:p>
                <a:pPr>
                  <a:defRPr/>
                </a:pPr>
                <a:endParaRPr lang="en-CA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3488"/>
        <c:crosses val="autoZero"/>
        <c:auto val="1"/>
        <c:lblAlgn val="ctr"/>
        <c:lblOffset val="100"/>
        <c:noMultiLvlLbl val="0"/>
      </c:catAx>
      <c:valAx>
        <c:axId val="57105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00238588598773E-4"/>
          <c:y val="0.89009318341394095"/>
          <c:w val="0.20428979299243918"/>
          <c:h val="0.10278737392069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Scenario'!$D$12</c:f>
          <c:strCache>
            <c:ptCount val="1"/>
            <c:pt idx="0">
              <c:v>ANN changes in AHF (GW) by scenario for Global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77386837379782"/>
          <c:y val="0.23806057049690924"/>
          <c:w val="0.83468096938494196"/>
          <c:h val="0.49812121878149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Scenario'!$C$7</c:f>
              <c:strCache>
                <c:ptCount val="1"/>
                <c:pt idx="0">
                  <c:v>TBD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Scenario'!$D$15</c:f>
                  <c:strCache>
                    <c:ptCount val="1"/>
                    <c:pt idx="0">
                      <c:v>40.41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{724CAECB-0767-4C3E-A4C6-D29A8B3400CA}</c15:txfldGUID>
                      <c15:f>'Analysis Scenario'!$D$15</c15:f>
                      <c15:dlblFieldTableCache>
                        <c:ptCount val="1"/>
                        <c:pt idx="0">
                          <c:v>40.41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E77-4A56-8E46-4AEB75C9F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77-4A56-8E46-4AEB75C9F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77-4A56-8E46-4AEB75C9F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77-4A56-8E46-4AEB75C9F4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77-4A56-8E46-4AEB75C9F4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77-4A56-8E46-4AEB75C9F4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77-4A56-8E46-4AEB75C9F4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77-4A56-8E46-4AEB75C9F4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77-4A56-8E46-4AEB75C9F4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77-4A56-8E46-4AEB75C9F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Scenario'!$D$6:$M$6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Scenario'!$D$7:$M$7</c:f>
              <c:numCache>
                <c:formatCode>General</c:formatCode>
                <c:ptCount val="10"/>
                <c:pt idx="0">
                  <c:v>0</c:v>
                </c:pt>
                <c:pt idx="1">
                  <c:v>-8.8699999999999974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77-4A56-8E46-4AEB75C9F40E}"/>
            </c:ext>
          </c:extLst>
        </c:ser>
        <c:ser>
          <c:idx val="1"/>
          <c:order val="1"/>
          <c:tx>
            <c:strRef>
              <c:f>'Analysis Scenario'!$C$8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Scenario'!$D$16</c:f>
                  <c:strCache>
                    <c:ptCount val="1"/>
                    <c:pt idx="0">
                      <c:v>1594.16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{A96AD5FC-4B2C-4A00-BE89-1188A1AA979F}</c15:txfldGUID>
                      <c15:f>'Analysis Scenario'!$D$16</c15:f>
                      <c15:dlblFieldTableCache>
                        <c:ptCount val="1"/>
                        <c:pt idx="0">
                          <c:v>1594.16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E77-4A56-8E46-4AEB75C9F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77-4A56-8E46-4AEB75C9F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77-4A56-8E46-4AEB75C9F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77-4A56-8E46-4AEB75C9F4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77-4A56-8E46-4AEB75C9F4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77-4A56-8E46-4AEB75C9F4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77-4A56-8E46-4AEB75C9F4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E77-4A56-8E46-4AEB75C9F4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77-4A56-8E46-4AEB75C9F4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E77-4A56-8E46-4AEB75C9F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Scenario'!$D$6:$M$6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Scenario'!$D$8:$M$8</c:f>
              <c:numCache>
                <c:formatCode>General</c:formatCode>
                <c:ptCount val="10"/>
                <c:pt idx="0">
                  <c:v>0</c:v>
                </c:pt>
                <c:pt idx="1">
                  <c:v>-259.34000000000015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E77-4A56-8E46-4AEB75C9F40E}"/>
            </c:ext>
          </c:extLst>
        </c:ser>
        <c:ser>
          <c:idx val="2"/>
          <c:order val="2"/>
          <c:tx>
            <c:strRef>
              <c:f>'Analysis Scenario'!$C$9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Scenario'!$D$17</c:f>
                  <c:strCache>
                    <c:ptCount val="1"/>
                    <c:pt idx="0">
                      <c:v>2016.25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{93D9209C-0AD1-48FB-BB4C-65B8B1569862}</c15:txfldGUID>
                      <c15:f>'Analysis Scenario'!$D$17</c15:f>
                      <c15:dlblFieldTableCache>
                        <c:ptCount val="1"/>
                        <c:pt idx="0">
                          <c:v>2016.25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1E77-4A56-8E46-4AEB75C9F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77-4A56-8E46-4AEB75C9F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E77-4A56-8E46-4AEB75C9F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77-4A56-8E46-4AEB75C9F4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E77-4A56-8E46-4AEB75C9F4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E77-4A56-8E46-4AEB75C9F4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E77-4A56-8E46-4AEB75C9F4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E77-4A56-8E46-4AEB75C9F4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E77-4A56-8E46-4AEB75C9F4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E77-4A56-8E46-4AEB75C9F40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Scenario'!$D$6:$M$6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Scenario'!$D$9:$M$9</c:f>
              <c:numCache>
                <c:formatCode>General</c:formatCode>
                <c:ptCount val="10"/>
                <c:pt idx="0">
                  <c:v>0</c:v>
                </c:pt>
                <c:pt idx="1">
                  <c:v>442.78999999999996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E77-4A56-8E46-4AEB75C9F40E}"/>
            </c:ext>
          </c:extLst>
        </c:ser>
        <c:ser>
          <c:idx val="3"/>
          <c:order val="3"/>
          <c:tx>
            <c:strRef>
              <c:f>'Analysis Scenario'!$C$10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strRef>
                  <c:f>'Analysis Scenario'!$D$18</c:f>
                  <c:strCache>
                    <c:ptCount val="1"/>
                    <c:pt idx="0">
                      <c:v>3650.82 GW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{909A4303-2FCA-4BE2-878F-00375D44FC99}</c15:txfldGUID>
                      <c15:f>'Analysis Scenario'!$D$18</c15:f>
                      <c15:dlblFieldTableCache>
                        <c:ptCount val="1"/>
                        <c:pt idx="0">
                          <c:v>3650.82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6CC9-45F7-9F22-57D80F4567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6CC9-45F7-9F22-57D80F4567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CC9-45F7-9F22-57D80F4567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6CC9-45F7-9F22-57D80F4567A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6CC9-45F7-9F22-57D80F4567A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6CC9-45F7-9F22-57D80F4567A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6CC9-45F7-9F22-57D80F4567A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6CC9-45F7-9F22-57D80F4567A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6CC9-45F7-9F22-57D80F4567A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6CC9-45F7-9F22-57D80F456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Scenario'!$D$6:$M$6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Scenario'!$D$10:$M$10</c:f>
              <c:numCache>
                <c:formatCode>0.00</c:formatCode>
                <c:ptCount val="10"/>
                <c:pt idx="0">
                  <c:v>0</c:v>
                </c:pt>
                <c:pt idx="1">
                  <c:v>174.57999999999947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C9-45F7-9F22-57D80F4567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1046464"/>
        <c:axId val="571040976"/>
      </c:barChart>
      <c:catAx>
        <c:axId val="5710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/>
                  <a:t>Scenario and Density Type</a:t>
                </a:r>
              </a:p>
            </c:rich>
          </c:tx>
          <c:layout>
            <c:manualLayout>
              <c:xMode val="edge"/>
              <c:yMode val="edge"/>
              <c:x val="0.37738107000922499"/>
              <c:y val="0.90971896549003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0976"/>
        <c:crosses val="autoZero"/>
        <c:auto val="1"/>
        <c:lblAlgn val="ctr"/>
        <c:lblOffset val="600"/>
        <c:noMultiLvlLbl val="0"/>
      </c:catAx>
      <c:valAx>
        <c:axId val="5710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'Analysis Scenario'!$D$14</c:f>
              <c:strCache>
                <c:ptCount val="1"/>
                <c:pt idx="0">
                  <c:v>Energy Change (GW)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93100265744448"/>
          <c:y val="0.10178674116881466"/>
          <c:w val="0.3049148023130368"/>
          <c:h val="5.925802563913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Scenario'!$D$12</c:f>
          <c:strCache>
            <c:ptCount val="1"/>
            <c:pt idx="0">
              <c:v>ANN changes in AHF (GW) by scenario for Global</c:v>
            </c:pt>
          </c:strCache>
        </c:strRef>
      </c:tx>
      <c:layout>
        <c:manualLayout>
          <c:xMode val="edge"/>
          <c:yMode val="edge"/>
          <c:x val="0.14326607020416501"/>
          <c:y val="9.282314710667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77386837379782"/>
          <c:y val="0.25463613248024441"/>
          <c:w val="0.83468096938494196"/>
          <c:h val="0.52795723035149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Scenario'!$C$7</c:f>
              <c:strCache>
                <c:ptCount val="1"/>
                <c:pt idx="0">
                  <c:v>TBD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Scenario'!$D$15</c:f>
                  <c:strCache>
                    <c:ptCount val="1"/>
                    <c:pt idx="0">
                      <c:v>40.41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{D2E72BE8-550E-4DFF-89A8-8BAF16AB5090}</c15:txfldGUID>
                      <c15:f>'Analysis Scenario'!$D$15</c15:f>
                      <c15:dlblFieldTableCache>
                        <c:ptCount val="1"/>
                        <c:pt idx="0">
                          <c:v>40.41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BE9-4F04-AB58-2FD036D3C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9-4F04-AB58-2FD036D3C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E9-4F04-AB58-2FD036D3C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E9-4F04-AB58-2FD036D3C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E9-4F04-AB58-2FD036D3C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E9-4F04-AB58-2FD036D3C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E9-4F04-AB58-2FD036D3C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E9-4F04-AB58-2FD036D3C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E9-4F04-AB58-2FD036D3C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E9-4F04-AB58-2FD036D3C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Scenario'!$D$6:$J$6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Scenario'!$D$7:$J$7</c:f>
              <c:numCache>
                <c:formatCode>General</c:formatCode>
                <c:ptCount val="7"/>
                <c:pt idx="0">
                  <c:v>0</c:v>
                </c:pt>
                <c:pt idx="1">
                  <c:v>-8.8699999999999974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E9-4F04-AB58-2FD036D3CB99}"/>
            </c:ext>
          </c:extLst>
        </c:ser>
        <c:ser>
          <c:idx val="1"/>
          <c:order val="1"/>
          <c:tx>
            <c:strRef>
              <c:f>'Analysis Scenario'!$C$8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Scenario'!$D$16</c:f>
                  <c:strCache>
                    <c:ptCount val="1"/>
                    <c:pt idx="0">
                      <c:v>1594.16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{44EF20FB-2DAA-4DAD-8338-C598A78D9EBC}</c15:txfldGUID>
                      <c15:f>'Analysis Scenario'!$D$16</c15:f>
                      <c15:dlblFieldTableCache>
                        <c:ptCount val="1"/>
                        <c:pt idx="0">
                          <c:v>1594.16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BE9-4F04-AB58-2FD036D3C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E9-4F04-AB58-2FD036D3C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E9-4F04-AB58-2FD036D3C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E9-4F04-AB58-2FD036D3C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E9-4F04-AB58-2FD036D3C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E9-4F04-AB58-2FD036D3C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E9-4F04-AB58-2FD036D3C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E9-4F04-AB58-2FD036D3C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E9-4F04-AB58-2FD036D3C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E9-4F04-AB58-2FD036D3C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Scenario'!$D$6:$J$6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Scenario'!$D$8:$J$8</c:f>
              <c:numCache>
                <c:formatCode>General</c:formatCode>
                <c:ptCount val="7"/>
                <c:pt idx="0">
                  <c:v>0</c:v>
                </c:pt>
                <c:pt idx="1">
                  <c:v>-259.34000000000015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E9-4F04-AB58-2FD036D3CB99}"/>
            </c:ext>
          </c:extLst>
        </c:ser>
        <c:ser>
          <c:idx val="2"/>
          <c:order val="2"/>
          <c:tx>
            <c:strRef>
              <c:f>'Analysis Scenario'!$C$9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Scenario'!$D$17</c:f>
                  <c:strCache>
                    <c:ptCount val="1"/>
                    <c:pt idx="0">
                      <c:v>2016.25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{53A09FEA-FCF9-4E37-8E7A-52C0A06AB6B7}</c15:txfldGUID>
                      <c15:f>'Analysis Scenario'!$D$17</c15:f>
                      <c15:dlblFieldTableCache>
                        <c:ptCount val="1"/>
                        <c:pt idx="0">
                          <c:v>2016.25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BBE9-4F04-AB58-2FD036D3C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E9-4F04-AB58-2FD036D3C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E9-4F04-AB58-2FD036D3C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E9-4F04-AB58-2FD036D3C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E9-4F04-AB58-2FD036D3C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E9-4F04-AB58-2FD036D3C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E9-4F04-AB58-2FD036D3C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BE9-4F04-AB58-2FD036D3C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BE9-4F04-AB58-2FD036D3C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BE9-4F04-AB58-2FD036D3CB9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Scenario'!$D$6:$J$6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Scenario'!$D$9:$J$9</c:f>
              <c:numCache>
                <c:formatCode>General</c:formatCode>
                <c:ptCount val="7"/>
                <c:pt idx="0">
                  <c:v>0</c:v>
                </c:pt>
                <c:pt idx="1">
                  <c:v>442.78999999999996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BE9-4F04-AB58-2FD036D3CB99}"/>
            </c:ext>
          </c:extLst>
        </c:ser>
        <c:ser>
          <c:idx val="3"/>
          <c:order val="3"/>
          <c:tx>
            <c:strRef>
              <c:f>'Analysis Scenario'!$C$10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strRef>
                  <c:f>'Analysis Scenario'!$D$18</c:f>
                  <c:strCache>
                    <c:ptCount val="1"/>
                    <c:pt idx="0">
                      <c:v>3650.82 GW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{3F201C6C-E76B-4006-9E14-E2D28B7E4383}</c15:txfldGUID>
                      <c15:f>'Analysis Scenario'!$D$18</c15:f>
                      <c15:dlblFieldTableCache>
                        <c:ptCount val="1"/>
                        <c:pt idx="0">
                          <c:v>3650.82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BBE9-4F04-AB58-2FD036D3C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BE9-4F04-AB58-2FD036D3C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BE9-4F04-AB58-2FD036D3C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BE9-4F04-AB58-2FD036D3C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BE9-4F04-AB58-2FD036D3C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BE9-4F04-AB58-2FD036D3C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BE9-4F04-AB58-2FD036D3C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BE9-4F04-AB58-2FD036D3C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BE9-4F04-AB58-2FD036D3C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BE9-4F04-AB58-2FD036D3C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Scenario'!$D$6:$J$6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Scenario'!$D$10:$J$10</c:f>
              <c:numCache>
                <c:formatCode>0.00</c:formatCode>
                <c:ptCount val="7"/>
                <c:pt idx="0">
                  <c:v>0</c:v>
                </c:pt>
                <c:pt idx="1">
                  <c:v>174.57999999999947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BBE9-4F04-AB58-2FD036D3CB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1046464"/>
        <c:axId val="571040976"/>
      </c:barChart>
      <c:catAx>
        <c:axId val="5710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/>
                  <a:t>Scenario and Density Type</a:t>
                </a:r>
              </a:p>
            </c:rich>
          </c:tx>
          <c:layout>
            <c:manualLayout>
              <c:xMode val="edge"/>
              <c:yMode val="edge"/>
              <c:x val="0.37738107000922499"/>
              <c:y val="0.90971896549003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0976"/>
        <c:crosses val="autoZero"/>
        <c:auto val="1"/>
        <c:lblAlgn val="ctr"/>
        <c:lblOffset val="600"/>
        <c:noMultiLvlLbl val="0"/>
      </c:catAx>
      <c:valAx>
        <c:axId val="5710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'Analysis Scenario'!$D$14</c:f>
              <c:strCache>
                <c:ptCount val="1"/>
                <c:pt idx="0">
                  <c:v>Energy Change (GW)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98722443007782"/>
          <c:y val="0.17803432629215643"/>
          <c:w val="0.3049148023130368"/>
          <c:h val="5.925802563913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Scenario'!$D$12</c:f>
          <c:strCache>
            <c:ptCount val="1"/>
            <c:pt idx="0">
              <c:v>ANN changes in AHF (GW) by scenario for Global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77386837379782"/>
          <c:y val="0.23806057049690924"/>
          <c:w val="0.83468096938494196"/>
          <c:h val="0.49812121878149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Scenario'!$C$7</c:f>
              <c:strCache>
                <c:ptCount val="1"/>
                <c:pt idx="0">
                  <c:v>TBD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Scenario'!$D$15</c:f>
                  <c:strCache>
                    <c:ptCount val="1"/>
                    <c:pt idx="0">
                      <c:v>40.41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{106B00AC-6FF6-459E-BBB7-53B0C93215EE}</c15:txfldGUID>
                      <c15:f>'Analysis Scenario'!$D$15</c15:f>
                      <c15:dlblFieldTableCache>
                        <c:ptCount val="1"/>
                        <c:pt idx="0">
                          <c:v>40.41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344-4327-82DA-E46922A879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44-4327-82DA-E46922A879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44-4327-82DA-E46922A879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44-4327-82DA-E46922A879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44-4327-82DA-E46922A879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44-4327-82DA-E46922A879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44-4327-82DA-E46922A879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44-4327-82DA-E46922A879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44-4327-82DA-E46922A879A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44-4327-82DA-E46922A87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Scenario'!$D$6:$L$6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Scenario'!$D$7:$L$7</c:f>
              <c:numCache>
                <c:formatCode>General</c:formatCode>
                <c:ptCount val="9"/>
                <c:pt idx="0">
                  <c:v>0</c:v>
                </c:pt>
                <c:pt idx="1">
                  <c:v>-8.8699999999999974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44-4327-82DA-E46922A879AC}"/>
            </c:ext>
          </c:extLst>
        </c:ser>
        <c:ser>
          <c:idx val="1"/>
          <c:order val="1"/>
          <c:tx>
            <c:strRef>
              <c:f>'Analysis Scenario'!$C$8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Scenario'!$D$16</c:f>
                  <c:strCache>
                    <c:ptCount val="1"/>
                    <c:pt idx="0">
                      <c:v>1594.16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{996B0B86-6D5E-483B-9541-FCE32477B4F2}</c15:txfldGUID>
                      <c15:f>'Analysis Scenario'!$D$16</c15:f>
                      <c15:dlblFieldTableCache>
                        <c:ptCount val="1"/>
                        <c:pt idx="0">
                          <c:v>1594.16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344-4327-82DA-E46922A879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44-4327-82DA-E46922A879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44-4327-82DA-E46922A879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44-4327-82DA-E46922A879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44-4327-82DA-E46922A879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44-4327-82DA-E46922A879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44-4327-82DA-E46922A879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44-4327-82DA-E46922A879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44-4327-82DA-E46922A879A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44-4327-82DA-E46922A87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Scenario'!$D$6:$L$6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Scenario'!$D$8:$L$8</c:f>
              <c:numCache>
                <c:formatCode>General</c:formatCode>
                <c:ptCount val="9"/>
                <c:pt idx="0">
                  <c:v>0</c:v>
                </c:pt>
                <c:pt idx="1">
                  <c:v>-259.34000000000015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44-4327-82DA-E46922A879AC}"/>
            </c:ext>
          </c:extLst>
        </c:ser>
        <c:ser>
          <c:idx val="2"/>
          <c:order val="2"/>
          <c:tx>
            <c:strRef>
              <c:f>'Analysis Scenario'!$C$9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strRef>
                  <c:f>'Analysis Scenario'!$D$17</c:f>
                  <c:strCache>
                    <c:ptCount val="1"/>
                    <c:pt idx="0">
                      <c:v>2016.25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{2251E7EA-DD6C-4F23-AE5C-DB138F538820}</c15:txfldGUID>
                      <c15:f>'Analysis Scenario'!$D$17</c15:f>
                      <c15:dlblFieldTableCache>
                        <c:ptCount val="1"/>
                        <c:pt idx="0">
                          <c:v>2016.25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9344-4327-82DA-E46922A879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44-4327-82DA-E46922A879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344-4327-82DA-E46922A879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344-4327-82DA-E46922A879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344-4327-82DA-E46922A879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344-4327-82DA-E46922A879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344-4327-82DA-E46922A879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344-4327-82DA-E46922A879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344-4327-82DA-E46922A879A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344-4327-82DA-E46922A879A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Scenario'!$D$6:$L$6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Scenario'!$D$9:$L$9</c:f>
              <c:numCache>
                <c:formatCode>General</c:formatCode>
                <c:ptCount val="9"/>
                <c:pt idx="0">
                  <c:v>0</c:v>
                </c:pt>
                <c:pt idx="1">
                  <c:v>442.78999999999996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344-4327-82DA-E46922A879AC}"/>
            </c:ext>
          </c:extLst>
        </c:ser>
        <c:ser>
          <c:idx val="3"/>
          <c:order val="3"/>
          <c:tx>
            <c:strRef>
              <c:f>'Analysis Scenario'!$C$10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strRef>
                  <c:f>'Analysis Scenario'!$D$18</c:f>
                  <c:strCache>
                    <c:ptCount val="1"/>
                    <c:pt idx="0">
                      <c:v>3650.82 GW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{7DE39951-AC02-4A72-A78F-8E3FF7C43953}</c15:txfldGUID>
                      <c15:f>'Analysis Scenario'!$D$18</c15:f>
                      <c15:dlblFieldTableCache>
                        <c:ptCount val="1"/>
                        <c:pt idx="0">
                          <c:v>3650.82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9344-4327-82DA-E46922A879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344-4327-82DA-E46922A879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344-4327-82DA-E46922A879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344-4327-82DA-E46922A879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344-4327-82DA-E46922A879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344-4327-82DA-E46922A879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344-4327-82DA-E46922A879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344-4327-82DA-E46922A879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344-4327-82DA-E46922A879A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344-4327-82DA-E46922A87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Scenario'!$D$6:$L$6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Scenario'!$D$10:$L$10</c:f>
              <c:numCache>
                <c:formatCode>0.00</c:formatCode>
                <c:ptCount val="9"/>
                <c:pt idx="0">
                  <c:v>0</c:v>
                </c:pt>
                <c:pt idx="1">
                  <c:v>174.57999999999947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344-4327-82DA-E46922A879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1046464"/>
        <c:axId val="571040976"/>
      </c:barChart>
      <c:catAx>
        <c:axId val="5710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/>
                  <a:t>Scenario and Density Type</a:t>
                </a:r>
              </a:p>
            </c:rich>
          </c:tx>
          <c:layout>
            <c:manualLayout>
              <c:xMode val="edge"/>
              <c:yMode val="edge"/>
              <c:x val="0.37738107000922499"/>
              <c:y val="0.90971896549003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0976"/>
        <c:crosses val="autoZero"/>
        <c:auto val="1"/>
        <c:lblAlgn val="ctr"/>
        <c:lblOffset val="600"/>
        <c:noMultiLvlLbl val="0"/>
      </c:catAx>
      <c:valAx>
        <c:axId val="5710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'Analysis Scenario'!$D$14</c:f>
              <c:strCache>
                <c:ptCount val="1"/>
                <c:pt idx="0">
                  <c:v>Energy Change (GW)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93100265744448"/>
          <c:y val="0.10178674116881466"/>
          <c:w val="0.3049148023130368"/>
          <c:h val="5.925802563913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39466</xdr:colOff>
      <xdr:row>19</xdr:row>
      <xdr:rowOff>2</xdr:rowOff>
    </xdr:from>
    <xdr:to>
      <xdr:col>13</xdr:col>
      <xdr:colOff>425695</xdr:colOff>
      <xdr:row>40</xdr:row>
      <xdr:rowOff>166222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5928</xdr:colOff>
      <xdr:row>40</xdr:row>
      <xdr:rowOff>167491</xdr:rowOff>
    </xdr:from>
    <xdr:to>
      <xdr:col>13</xdr:col>
      <xdr:colOff>424281</xdr:colOff>
      <xdr:row>60</xdr:row>
      <xdr:rowOff>45727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0.08971</cdr:x>
      <cdr:y>0.84069</cdr:y>
    </cdr:from>
    <cdr:to>
      <cdr:x>0.21636</cdr:x>
      <cdr:y>0.84069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863599" y="3384550"/>
          <a:ext cx="12192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0070C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0.22823</cdr:x>
      <cdr:y>0.84069</cdr:y>
    </cdr:from>
    <cdr:to>
      <cdr:x>0.43668</cdr:x>
      <cdr:y>0.84069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2197099" y="3384550"/>
          <a:ext cx="20066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0.44459</cdr:x>
      <cdr:y>0.83596</cdr:y>
    </cdr:from>
    <cdr:to>
      <cdr:x>0.98219</cdr:x>
      <cdr:y>0.83912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4279899" y="3365500"/>
          <a:ext cx="5175250" cy="127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0.6405</cdr:x>
      <cdr:y>0.90694</cdr:y>
    </cdr:from>
    <cdr:to>
      <cdr:x>0.98153</cdr:x>
      <cdr:y>0.91009</cdr:y>
    </cdr:to>
    <cdr:cxnSp macro="">
      <cdr:nvCxnSpPr>
        <cdr:cNvPr id="11" name="Straight Connector 10"/>
        <cdr:cNvCxnSpPr/>
      </cdr:nvCxnSpPr>
      <cdr:spPr>
        <a:xfrm xmlns:a="http://schemas.openxmlformats.org/drawingml/2006/main" flipV="1">
          <a:off x="6165849" y="3651250"/>
          <a:ext cx="3282950" cy="127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0.10224</cdr:x>
      <cdr:y>0.84227</cdr:y>
    </cdr:from>
    <cdr:to>
      <cdr:x>0.19657</cdr:x>
      <cdr:y>0.90063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984249" y="3390900"/>
          <a:ext cx="9080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>
              <a:solidFill>
                <a:srgbClr val="0070C0"/>
              </a:solidFill>
            </a:rPr>
            <a:t>High Latitude</a:t>
          </a:r>
        </a:p>
      </cdr:txBody>
    </cdr:sp>
  </cdr:relSizeAnchor>
  <cdr:relSizeAnchor xmlns:cdr="http://schemas.openxmlformats.org/drawingml/2006/chartDrawing">
    <cdr:from>
      <cdr:x>0.67678</cdr:x>
      <cdr:y>0.83281</cdr:y>
    </cdr:from>
    <cdr:to>
      <cdr:x>0.77111</cdr:x>
      <cdr:y>0.89117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15100" y="3352800"/>
          <a:ext cx="9080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>
              <a:solidFill>
                <a:srgbClr val="FFC000"/>
              </a:solidFill>
            </a:rPr>
            <a:t>Low Latitude</a:t>
          </a:r>
        </a:p>
      </cdr:txBody>
    </cdr:sp>
  </cdr:relSizeAnchor>
  <cdr:relSizeAnchor xmlns:cdr="http://schemas.openxmlformats.org/drawingml/2006/chartDrawing">
    <cdr:from>
      <cdr:x>0.27111</cdr:x>
      <cdr:y>0.84069</cdr:y>
    </cdr:from>
    <cdr:to>
      <cdr:x>0.36544</cdr:x>
      <cdr:y>0.89905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609850" y="3384550"/>
          <a:ext cx="9080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>
              <a:solidFill>
                <a:srgbClr val="00B050"/>
              </a:solidFill>
            </a:rPr>
            <a:t>Mid Latitude</a:t>
          </a:r>
        </a:p>
      </cdr:txBody>
    </cdr:sp>
  </cdr:relSizeAnchor>
  <cdr:relSizeAnchor xmlns:cdr="http://schemas.openxmlformats.org/drawingml/2006/chartDrawing">
    <cdr:from>
      <cdr:x>0.80277</cdr:x>
      <cdr:y>0.90694</cdr:y>
    </cdr:from>
    <cdr:to>
      <cdr:x>0.8971</cdr:x>
      <cdr:y>0.9653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7727950" y="3651250"/>
          <a:ext cx="9080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>
              <a:solidFill>
                <a:srgbClr val="C00000"/>
              </a:solidFill>
            </a:rPr>
            <a:t>Tropical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236783</xdr:colOff>
      <xdr:row>19</xdr:row>
      <xdr:rowOff>131296</xdr:rowOff>
    </xdr:from>
    <xdr:to>
      <xdr:col>11</xdr:col>
      <xdr:colOff>288450</xdr:colOff>
      <xdr:row>40</xdr:row>
      <xdr:rowOff>72862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608541</xdr:colOff>
      <xdr:row>1</xdr:row>
      <xdr:rowOff>15876</xdr:rowOff>
    </xdr:from>
    <xdr:to>
      <xdr:col>25</xdr:col>
      <xdr:colOff>41083</xdr:colOff>
      <xdr:row>21</xdr:row>
      <xdr:rowOff>142650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386292</xdr:colOff>
      <xdr:row>19</xdr:row>
      <xdr:rowOff>132292</xdr:rowOff>
    </xdr:from>
    <xdr:to>
      <xdr:col>22</xdr:col>
      <xdr:colOff>427376</xdr:colOff>
      <xdr:row>40</xdr:row>
      <xdr:rowOff>73858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0.29306</cdr:x>
      <cdr:y>0.02072</cdr:y>
    </cdr:from>
    <cdr:to>
      <cdr:x>0.70634</cdr:x>
      <cdr:y>0.10083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3793" y="79375"/>
          <a:ext cx="2783416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BUILDING ENVELOPE CHANGES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abSelected="1" topLeftCell="A40" zoomScale="99" zoomScaleNormal="99" workbookViewId="0">
      <selection activeCell="A11" sqref="A11"/>
    </sheetView>
  </sheetViews>
  <sheetFormatPr defaultRowHeight="15" x14ac:dyDescent="0.25"/>
  <cols>
    <col min="1" max="1" width="19.140625" customWidth="1"/>
    <col min="2" max="2" width="14.140625" customWidth="1"/>
    <col min="3" max="3" width="11.85546875" customWidth="1"/>
    <col min="19" max="19" width="13.140625" customWidth="1"/>
    <col min="20" max="21" width="26.140625" customWidth="1"/>
    <col min="22" max="22" width="20" customWidth="1"/>
    <col min="23" max="27" width="17.42578125" customWidth="1"/>
  </cols>
  <sheetData>
    <row r="1" spans="1:37" x14ac:dyDescent="0.25">
      <c r="D1">
        <f>VLOOKUP(D2,'Dropdown lists'!$E$2:$F$35,2)</f>
        <v>34</v>
      </c>
      <c r="E1">
        <f>VLOOKUP(E2,'Dropdown lists'!$E$2:$F$35,2)</f>
        <v>1</v>
      </c>
      <c r="F1">
        <f>VLOOKUP(F2,'Dropdown lists'!$E$2:$F$35,2)</f>
        <v>6</v>
      </c>
      <c r="G1">
        <f>VLOOKUP(G2,'Dropdown lists'!$E$2:$F$35,2)</f>
        <v>12</v>
      </c>
      <c r="H1">
        <f>VLOOKUP(H2,'Dropdown lists'!$E$2:$F$35,2)</f>
        <v>16</v>
      </c>
      <c r="I1">
        <f>VLOOKUP(I2,'Dropdown lists'!$E$2:$F$35,2)</f>
        <v>22</v>
      </c>
      <c r="J1">
        <f>VLOOKUP(J2,'Dropdown lists'!$E$2:$F$35,2)</f>
        <v>20</v>
      </c>
      <c r="K1">
        <f>VLOOKUP(K2,'Dropdown lists'!$E$2:$F$35,2)</f>
        <v>17</v>
      </c>
      <c r="L1">
        <f>VLOOKUP(L2,'Dropdown lists'!$E$2:$F$35,2)</f>
        <v>18</v>
      </c>
      <c r="M1">
        <f>VLOOKUP(M2,'Dropdown lists'!$E$2:$F$35,2)</f>
        <v>33</v>
      </c>
      <c r="N1">
        <f>VLOOKUP(N2,'Dropdown lists'!$E$2:$F$35,2)</f>
        <v>11</v>
      </c>
      <c r="O1">
        <f>VLOOKUP(O2,'Dropdown lists'!$E$2:$F$35,2)</f>
        <v>5</v>
      </c>
      <c r="P1">
        <f>VLOOKUP(P2,'Dropdown lists'!$E$2:$F$35,2)</f>
        <v>10</v>
      </c>
      <c r="Q1">
        <f>VLOOKUP(Q2,'Dropdown lists'!$E$2:$F$35,2)</f>
        <v>30</v>
      </c>
      <c r="R1">
        <f>VLOOKUP(R2,'Dropdown lists'!$E$2:$F$35,2)</f>
        <v>29</v>
      </c>
      <c r="S1">
        <f>VLOOKUP(S2,'Dropdown lists'!$E$2:$F$35,2)</f>
        <v>25</v>
      </c>
      <c r="T1">
        <f>VLOOKUP(T2,'Dropdown lists'!$E$2:$F$35,2)</f>
        <v>28</v>
      </c>
      <c r="U1">
        <f>VLOOKUP(U2,'Dropdown lists'!$E$2:$F$35,2)</f>
        <v>24</v>
      </c>
      <c r="V1">
        <f>VLOOKUP(V2,'Dropdown lists'!$E$2:$F$35,2)</f>
        <v>13</v>
      </c>
      <c r="W1">
        <f>VLOOKUP(W2,'Dropdown lists'!$E$2:$F$35,2)</f>
        <v>8</v>
      </c>
      <c r="X1">
        <f>VLOOKUP(X2,'Dropdown lists'!$E$2:$F$35,2)</f>
        <v>2</v>
      </c>
      <c r="Y1">
        <f>VLOOKUP(Y2,'Dropdown lists'!$E$2:$F$35,2)</f>
        <v>7</v>
      </c>
      <c r="Z1">
        <f>VLOOKUP(Z2,'Dropdown lists'!$E$2:$F$35,2)</f>
        <v>14</v>
      </c>
      <c r="AA1">
        <f>VLOOKUP(AA2,'Dropdown lists'!$E$2:$F$35,2)</f>
        <v>31</v>
      </c>
      <c r="AB1">
        <f>VLOOKUP(AB2,'Dropdown lists'!$E$2:$F$35,2)</f>
        <v>3</v>
      </c>
      <c r="AC1">
        <f>VLOOKUP(AC2,'Dropdown lists'!$E$2:$F$35,2)</f>
        <v>16</v>
      </c>
      <c r="AD1">
        <f>VLOOKUP(AD2,'Dropdown lists'!$E$2:$F$35,2)</f>
        <v>32</v>
      </c>
      <c r="AE1">
        <f>VLOOKUP(AE2,'Dropdown lists'!$E$2:$F$35,2)</f>
        <v>4</v>
      </c>
      <c r="AF1">
        <f>VLOOKUP(AF2,'Dropdown lists'!$E$2:$F$35,2)</f>
        <v>9</v>
      </c>
      <c r="AG1">
        <f>VLOOKUP(AG2,'Dropdown lists'!$E$2:$F$35,2)</f>
        <v>23</v>
      </c>
      <c r="AH1">
        <f>VLOOKUP(AH2,'Dropdown lists'!$E$2:$F$35,2)</f>
        <v>13</v>
      </c>
      <c r="AI1">
        <f>VLOOKUP(AI2,'Dropdown lists'!$E$2:$F$35,2)</f>
        <v>24</v>
      </c>
      <c r="AJ1">
        <f>VLOOKUP(AJ2,'Dropdown lists'!$E$2:$F$35,2)</f>
        <v>27</v>
      </c>
      <c r="AK1">
        <f>VLOOKUP(AK2,'Dropdown lists'!$E$2:$F$35,2)</f>
        <v>21</v>
      </c>
    </row>
    <row r="2" spans="1:37" x14ac:dyDescent="0.25">
      <c r="A2" s="1" t="s">
        <v>56</v>
      </c>
      <c r="C2" s="1" t="s">
        <v>59</v>
      </c>
      <c r="D2" t="s">
        <v>41</v>
      </c>
      <c r="E2" t="s">
        <v>5</v>
      </c>
      <c r="F2" t="s">
        <v>13</v>
      </c>
      <c r="G2" t="s">
        <v>19</v>
      </c>
      <c r="H2" t="s">
        <v>26</v>
      </c>
      <c r="I2" t="s">
        <v>29</v>
      </c>
      <c r="J2" t="s">
        <v>27</v>
      </c>
      <c r="K2" t="s">
        <v>24</v>
      </c>
      <c r="L2" t="s">
        <v>25</v>
      </c>
      <c r="M2" t="s">
        <v>40</v>
      </c>
      <c r="N2" t="s">
        <v>18</v>
      </c>
      <c r="O2" t="s">
        <v>12</v>
      </c>
      <c r="P2" t="s">
        <v>17</v>
      </c>
      <c r="Q2" t="s">
        <v>37</v>
      </c>
      <c r="R2" t="s">
        <v>36</v>
      </c>
      <c r="S2" t="s">
        <v>32</v>
      </c>
      <c r="T2" t="s">
        <v>33</v>
      </c>
      <c r="U2" t="s">
        <v>35</v>
      </c>
      <c r="V2" t="s">
        <v>22</v>
      </c>
      <c r="W2" t="s">
        <v>15</v>
      </c>
      <c r="X2" t="s">
        <v>9</v>
      </c>
      <c r="Y2" t="s">
        <v>14</v>
      </c>
      <c r="Z2" t="s">
        <v>21</v>
      </c>
      <c r="AA2" t="s">
        <v>38</v>
      </c>
      <c r="AB2" t="s">
        <v>10</v>
      </c>
      <c r="AC2" t="s">
        <v>23</v>
      </c>
      <c r="AD2" t="s">
        <v>39</v>
      </c>
      <c r="AE2" t="s">
        <v>11</v>
      </c>
      <c r="AF2" t="s">
        <v>16</v>
      </c>
      <c r="AG2" t="s">
        <v>30</v>
      </c>
      <c r="AH2" t="s">
        <v>20</v>
      </c>
      <c r="AI2" t="s">
        <v>31</v>
      </c>
      <c r="AJ2" t="s">
        <v>34</v>
      </c>
      <c r="AK2" t="s">
        <v>28</v>
      </c>
    </row>
    <row r="3" spans="1:37" x14ac:dyDescent="0.25">
      <c r="A3" s="4" t="s">
        <v>46</v>
      </c>
      <c r="B3" s="46"/>
      <c r="C3" s="1" t="s">
        <v>6</v>
      </c>
      <c r="D3" s="27">
        <f ca="1">INDEX(INDIRECT($A$7&amp;"$D$3:$BF$104"),1+ (VLOOKUP(D$2,'Dropdown lists'!$E$2:$F$35,2,FALSE) -1)*3,$A$14)*IF(AND($A$4&lt;=3,$A$8="Open"),D$75,1)*IF(AND($A$4&lt;=3,$A$8="Dense"),D$80,1)</f>
        <v>295.32</v>
      </c>
      <c r="E3" s="27" t="e">
        <f ca="1">INDEX(INDIRECT($A$7&amp;"$D$3:$BF$104"),1+ (VLOOKUP(E$2,'Dropdown lists'!$E$2:$F$35,2,FALSE) -1)*3,$A$14)*IF(AND($A$4&lt;=3,$A$8="Open"),E$75,1)*IF(AND($A$4&lt;=3,$A$8="Dense"),E$80,1)</f>
        <v>#VALUE!</v>
      </c>
      <c r="F3" s="27">
        <f ca="1">INDEX(INDIRECT($A$7&amp;"$D$3:$BF$104"),1+ (VLOOKUP(F$2,'Dropdown lists'!$E$2:$F$35,2,FALSE) -1)*3,$A$14)*IF(AND($A$4&lt;=3,$A$8="Open"),F$75,1)*IF(AND($A$4&lt;=3,$A$8="Dense"),F$80,1)</f>
        <v>282.23</v>
      </c>
      <c r="G3" s="27" t="e">
        <f ca="1">INDEX(INDIRECT($A$7&amp;"$D$3:$BF$104"),1+ (VLOOKUP(G$2,'Dropdown lists'!$E$2:$F$35,2,FALSE) -1)*3,$A$14)*IF(AND($A$4&lt;=3,$A$8="Open"),G$75,1)*IF(AND($A$4&lt;=3,$A$8="Dense"),G$80,1)</f>
        <v>#VALUE!</v>
      </c>
      <c r="H3" s="27">
        <f ca="1">INDEX(INDIRECT($A$7&amp;"$D$3:$BF$104"),1+ (VLOOKUP(H$2,'Dropdown lists'!$E$2:$F$35,2,FALSE) -1)*3,$A$14)*IF(AND($A$4&lt;=3,$A$8="Open"),H$75,1)*IF(AND($A$4&lt;=3,$A$8="Dense"),H$80,1)</f>
        <v>285.42</v>
      </c>
      <c r="I3" s="27">
        <f ca="1">INDEX(INDIRECT($A$7&amp;"$D$3:$BF$104"),1+ (VLOOKUP(I$2,'Dropdown lists'!$E$2:$F$35,2,FALSE) -1)*3,$A$14)*IF(AND($A$4&lt;=3,$A$8="Open"),I$75,1)*IF(AND($A$4&lt;=3,$A$8="Dense"),I$80,1)</f>
        <v>282.75</v>
      </c>
      <c r="J3" s="27">
        <f ca="1">INDEX(INDIRECT($A$7&amp;"$D$3:$BF$104"),1+ (VLOOKUP(J$2,'Dropdown lists'!$E$2:$F$35,2,FALSE) -1)*3,$A$14)*IF(AND($A$4&lt;=3,$A$8="Open"),J$75,1)*IF(AND($A$4&lt;=3,$A$8="Dense"),J$80,1)</f>
        <v>285.67</v>
      </c>
      <c r="K3" s="27">
        <f ca="1">INDEX(INDIRECT($A$7&amp;"$D$3:$BF$104"),1+ (VLOOKUP(K$2,'Dropdown lists'!$E$2:$F$35,2,FALSE) -1)*3,$A$14)*IF(AND($A$4&lt;=3,$A$8="Open"),K$75,1)*IF(AND($A$4&lt;=3,$A$8="Dense"),K$80,1)</f>
        <v>285.13</v>
      </c>
      <c r="L3" s="27">
        <f ca="1">INDEX(INDIRECT($A$7&amp;"$D$3:$BF$104"),1+ (VLOOKUP(L$2,'Dropdown lists'!$E$2:$F$35,2,FALSE) -1)*3,$A$14)*IF(AND($A$4&lt;=3,$A$8="Open"),L$75,1)*IF(AND($A$4&lt;=3,$A$8="Dense"),L$80,1)</f>
        <v>287.75</v>
      </c>
      <c r="M3" s="27" t="e">
        <f ca="1">INDEX(INDIRECT($A$7&amp;"$D$3:$BF$104"),1+ (VLOOKUP(M$2,'Dropdown lists'!$E$2:$F$35,2,FALSE) -1)*3,$A$14)*IF(AND($A$4&lt;=3,$A$8="Open"),M$75,1)*IF(AND($A$4&lt;=3,$A$8="Dense"),M$80,1)</f>
        <v>#VALUE!</v>
      </c>
      <c r="N3" s="27" t="e">
        <f ca="1">INDEX(INDIRECT($A$7&amp;"$D$3:$BF$104"),1+ (VLOOKUP(N$2,'Dropdown lists'!$E$2:$F$35,2,FALSE) -1)*3,$A$14)*IF(AND($A$4&lt;=3,$A$8="Open"),N$75,1)*IF(AND($A$4&lt;=3,$A$8="Dense"),N$80,1)</f>
        <v>#VALUE!</v>
      </c>
      <c r="O3" s="27">
        <f ca="1">INDEX(INDIRECT($A$7&amp;"$D$3:$BF$104"),1+ (VLOOKUP(O$2,'Dropdown lists'!$E$2:$F$35,2,FALSE) -1)*3,$A$14)*IF(AND($A$4&lt;=3,$A$8="Open"),O$75,1)*IF(AND($A$4&lt;=3,$A$8="Dense"),O$80,1)</f>
        <v>289.85000000000002</v>
      </c>
      <c r="P3" s="27">
        <f ca="1">INDEX(INDIRECT($A$7&amp;"$D$3:$BF$104"),1+ (VLOOKUP(P$2,'Dropdown lists'!$E$2:$F$35,2,FALSE) -1)*3,$A$14)*IF(AND($A$4&lt;=3,$A$8="Open"),P$75,1)*IF(AND($A$4&lt;=3,$A$8="Dense"),P$80,1)</f>
        <v>289.39999999999998</v>
      </c>
      <c r="Q3" s="27">
        <f ca="1">INDEX(INDIRECT($A$7&amp;"$D$3:$BF$104"),1+ (VLOOKUP(Q$2,'Dropdown lists'!$E$2:$F$35,2,FALSE) -1)*3,$A$14)*IF(AND($A$4&lt;=3,$A$8="Open"),Q$75,1)*IF(AND($A$4&lt;=3,$A$8="Dense"),Q$80,1)</f>
        <v>290.35000000000002</v>
      </c>
      <c r="R3" s="27">
        <f ca="1">INDEX(INDIRECT($A$7&amp;"$D$3:$BF$104"),1+ (VLOOKUP(R$2,'Dropdown lists'!$E$2:$F$35,2,FALSE) -1)*3,$A$14)*IF(AND($A$4&lt;=3,$A$8="Open"),R$75,1)*IF(AND($A$4&lt;=3,$A$8="Dense"),R$80,1)</f>
        <v>290.60000000000002</v>
      </c>
      <c r="S3" s="27">
        <f ca="1">INDEX(INDIRECT($A$7&amp;"$D$3:$BF$104"),1+ (VLOOKUP(S$2,'Dropdown lists'!$E$2:$F$35,2,FALSE) -1)*3,$A$14)*IF(AND($A$4&lt;=3,$A$8="Open"),S$75,1)*IF(AND($A$4&lt;=3,$A$8="Dense"),S$80,1)</f>
        <v>294.89</v>
      </c>
      <c r="T3" s="27">
        <f ca="1">INDEX(INDIRECT($A$7&amp;"$D$3:$BF$104"),1+ (VLOOKUP(T$2,'Dropdown lists'!$E$2:$F$35,2,FALSE) -1)*3,$A$14)*IF(AND($A$4&lt;=3,$A$8="Open"),T$75,1)*IF(AND($A$4&lt;=3,$A$8="Dense"),T$80,1)</f>
        <v>294.18</v>
      </c>
      <c r="U3" s="27" t="e">
        <f ca="1">INDEX(INDIRECT($A$7&amp;"$D$3:$BF$104"),1+ (VLOOKUP(U$2,'Dropdown lists'!$E$2:$F$35,2,FALSE) -1)*3,$A$14)*IF(AND($A$4&lt;=3,$A$8="Open"),U$75,1)*IF(AND($A$4&lt;=3,$A$8="Dense"),U$80,1)</f>
        <v>#VALUE!</v>
      </c>
      <c r="V3" s="27">
        <f ca="1">INDEX(INDIRECT($A$7&amp;"$D$3:$BF$104"),1+ (VLOOKUP(V$2,'Dropdown lists'!$E$2:$F$35,2,FALSE) -1)*3,$A$14)*IF(AND($A$4&lt;=3,$A$8="Open"),V$75,1)*IF(AND($A$4&lt;=3,$A$8="Dense"),V$80,1)</f>
        <v>294.95999999999998</v>
      </c>
      <c r="W3" s="27">
        <f ca="1">INDEX(INDIRECT($A$7&amp;"$D$3:$BF$104"),1+ (VLOOKUP(W$2,'Dropdown lists'!$E$2:$F$35,2,FALSE) -1)*3,$A$14)*IF(AND($A$4&lt;=3,$A$8="Open"),W$75,1)*IF(AND($A$4&lt;=3,$A$8="Dense"),W$80,1)</f>
        <v>295.16000000000003</v>
      </c>
      <c r="X3" s="27">
        <f ca="1">INDEX(INDIRECT($A$7&amp;"$D$3:$BF$104"),1+ (VLOOKUP(X$2,'Dropdown lists'!$E$2:$F$35,2,FALSE) -1)*3,$A$14)*IF(AND($A$4&lt;=3,$A$8="Open"),X$75,1)*IF(AND($A$4&lt;=3,$A$8="Dense"),X$80,1)</f>
        <v>293.16000000000003</v>
      </c>
      <c r="Y3" s="27" t="e">
        <f ca="1">INDEX(INDIRECT($A$7&amp;"$D$3:$BF$104"),1+ (VLOOKUP(Y$2,'Dropdown lists'!$E$2:$F$35,2,FALSE) -1)*3,$A$14)*IF(AND($A$4&lt;=3,$A$8="Open"),Y$75,1)*IF(AND($A$4&lt;=3,$A$8="Dense"),Y$80,1)</f>
        <v>#VALUE!</v>
      </c>
      <c r="Z3" s="27">
        <f ca="1">INDEX(INDIRECT($A$7&amp;"$D$3:$BF$104"),1+ (VLOOKUP(Z$2,'Dropdown lists'!$E$2:$F$35,2,FALSE) -1)*3,$A$14)*IF(AND($A$4&lt;=3,$A$8="Open"),Z$75,1)*IF(AND($A$4&lt;=3,$A$8="Dense"),Z$80,1)</f>
        <v>295.64</v>
      </c>
      <c r="AA3" s="27">
        <f ca="1">INDEX(INDIRECT($A$7&amp;"$D$3:$BF$104"),1+ (VLOOKUP(AA$2,'Dropdown lists'!$E$2:$F$35,2,FALSE) -1)*3,$A$14)*IF(AND($A$4&lt;=3,$A$8="Open"),AA$75,1)*IF(AND($A$4&lt;=3,$A$8="Dense"),AA$80,1)</f>
        <v>295.35000000000002</v>
      </c>
      <c r="AB3" s="27">
        <f ca="1">INDEX(INDIRECT($A$7&amp;"$D$3:$BF$104"),1+ (VLOOKUP(AB$2,'Dropdown lists'!$E$2:$F$35,2,FALSE) -1)*3,$A$14)*IF(AND($A$4&lt;=3,$A$8="Open"),AB$75,1)*IF(AND($A$4&lt;=3,$A$8="Dense"),AB$80,1)</f>
        <v>299.16000000000003</v>
      </c>
      <c r="AC3" s="27">
        <f ca="1">INDEX(INDIRECT($A$7&amp;"$D$3:$BF$104"),1+ (VLOOKUP(AC$2,'Dropdown lists'!$E$2:$F$35,2,FALSE) -1)*3,$A$14)*IF(AND($A$4&lt;=3,$A$8="Open"),AC$75,1)*IF(AND($A$4&lt;=3,$A$8="Dense"),AC$80,1)</f>
        <v>292.89</v>
      </c>
      <c r="AD3" s="27" t="e">
        <f ca="1">INDEX(INDIRECT($A$7&amp;"$D$3:$BF$104"),1+ (VLOOKUP(AD$2,'Dropdown lists'!$E$2:$F$35,2,FALSE) -1)*3,$A$14)*IF(AND($A$4&lt;=3,$A$8="Open"),AD$75,1)*IF(AND($A$4&lt;=3,$A$8="Dense"),AD$80,1)</f>
        <v>#VALUE!</v>
      </c>
      <c r="AE3" s="27">
        <f ca="1">INDEX(INDIRECT($A$7&amp;"$D$3:$BF$104"),1+ (VLOOKUP(AE$2,'Dropdown lists'!$E$2:$F$35,2,FALSE) -1)*3,$A$14)*IF(AND($A$4&lt;=3,$A$8="Open"),AE$75,1)*IF(AND($A$4&lt;=3,$A$8="Dense"),AE$80,1)</f>
        <v>300.7</v>
      </c>
      <c r="AF3" s="27">
        <f ca="1">INDEX(INDIRECT($A$7&amp;"$D$3:$BF$104"),1+ (VLOOKUP(AF$2,'Dropdown lists'!$E$2:$F$35,2,FALSE) -1)*3,$A$14)*IF(AND($A$4&lt;=3,$A$8="Open"),AF$75,1)*IF(AND($A$4&lt;=3,$A$8="Dense"),AF$80,1)</f>
        <v>299.12</v>
      </c>
      <c r="AG3" s="27">
        <f ca="1">INDEX(INDIRECT($A$7&amp;"$D$3:$BF$104"),1+ (VLOOKUP(AG$2,'Dropdown lists'!$E$2:$F$35,2,FALSE) -1)*3,$A$14)*IF(AND($A$4&lt;=3,$A$8="Open"),AG$75,1)*IF(AND($A$4&lt;=3,$A$8="Dense"),AG$80,1)</f>
        <v>294.12</v>
      </c>
      <c r="AH3" s="27">
        <f ca="1">INDEX(INDIRECT($A$7&amp;"$D$3:$BF$104"),1+ (VLOOKUP(AH$2,'Dropdown lists'!$E$2:$F$35,2,FALSE) -1)*3,$A$14)*IF(AND($A$4&lt;=3,$A$8="Open"),AH$75,1)*IF(AND($A$4&lt;=3,$A$8="Dense"),AH$80,1)</f>
        <v>301.56</v>
      </c>
      <c r="AI3" s="27">
        <f ca="1">INDEX(INDIRECT($A$7&amp;"$D$3:$BF$104"),1+ (VLOOKUP(AI$2,'Dropdown lists'!$E$2:$F$35,2,FALSE) -1)*3,$A$14)*IF(AND($A$4&lt;=3,$A$8="Open"),AI$75,1)*IF(AND($A$4&lt;=3,$A$8="Dense"),AI$80,1)</f>
        <v>300.23</v>
      </c>
      <c r="AJ3" s="27">
        <f ca="1">INDEX(INDIRECT($A$7&amp;"$D$3:$BF$104"),1+ (VLOOKUP(AJ$2,'Dropdown lists'!$E$2:$F$35,2,FALSE) -1)*3,$A$14)*IF(AND($A$4&lt;=3,$A$8="Open"),AJ$75,1)*IF(AND($A$4&lt;=3,$A$8="Dense"),AJ$80,1)</f>
        <v>301.2</v>
      </c>
      <c r="AK3" s="27" t="e">
        <f ca="1">INDEX(INDIRECT($A$7&amp;"$D$3:$BF$104"),1+ (VLOOKUP(AK$2,'Dropdown lists'!$E$2:$F$35,2,FALSE) -1)*3,$A$14)*IF(AND($A$4&lt;=3,$A$8="Open"),AK$75,1)*IF(AND($A$4&lt;=3,$A$8="Dense"),AK$80,1)</f>
        <v>#VALUE!</v>
      </c>
    </row>
    <row r="4" spans="1:37" x14ac:dyDescent="0.25">
      <c r="A4">
        <f>IF(A3='Dropdown lists'!A2,0,IF(A3='Dropdown lists'!A3,1,IF(A3='Dropdown lists'!A4,2,IF(A3='Dropdown lists'!A5,3,IF(A3='Dropdown lists'!A6,4,IF(A3='Dropdown lists'!A7,5,IF(A3='Dropdown lists'!A8,6,IF(A3='Dropdown lists'!A9,7,IF(A3='Dropdown lists'!A10,8,IF(A3='Dropdown lists'!A11,9,IF(A3='Dropdown lists'!A12,10)))))))))))</f>
        <v>4</v>
      </c>
      <c r="C4" s="1" t="s">
        <v>7</v>
      </c>
      <c r="D4" s="27">
        <f ca="1">INDEX(INDIRECT($A$7&amp;"$D$3:$BF$104"),1+ (VLOOKUP(D$2,'Dropdown lists'!$E$2:$F$35,2,FALSE) -1)*3+1,$A$14)*IF(AND($A$4&lt;=3,$A$8="Open"),D$76,1)*IF(AND($A$4&lt;=3,$A$8="Dense"),D$81,1)</f>
        <v>291.39999999999998</v>
      </c>
      <c r="E4" s="27">
        <f ca="1">INDEX(INDIRECT($A$7&amp;"$D$3:$BF$104"),1+ (VLOOKUP(E$2,'Dropdown lists'!$E$2:$F$35,2,FALSE) -1)*3+1,$A$14)*IF(AND($A$4&lt;=3,$A$8="Open"),E$76,1)*IF(AND($A$4&lt;=3,$A$8="Dense"),E$81,1)</f>
        <v>273.64999999999998</v>
      </c>
      <c r="F4" s="27">
        <f ca="1">INDEX(INDIRECT($A$7&amp;"$D$3:$BF$104"),1+ (VLOOKUP(F$2,'Dropdown lists'!$E$2:$F$35,2,FALSE) -1)*3+1,$A$14)*IF(AND($A$4&lt;=3,$A$8="Open"),F$76,1)*IF(AND($A$4&lt;=3,$A$8="Dense"),F$81,1)</f>
        <v>279.52</v>
      </c>
      <c r="G4" s="27" t="e">
        <f ca="1">INDEX(INDIRECT($A$7&amp;"$D$3:$BF$104"),1+ (VLOOKUP(G$2,'Dropdown lists'!$E$2:$F$35,2,FALSE) -1)*3+1,$A$14)*IF(AND($A$4&lt;=3,$A$8="Open"),G$76,1)*IF(AND($A$4&lt;=3,$A$8="Dense"),G$81,1)</f>
        <v>#VALUE!</v>
      </c>
      <c r="H4" s="27">
        <f ca="1">INDEX(INDIRECT($A$7&amp;"$D$3:$BF$104"),1+ (VLOOKUP(H$2,'Dropdown lists'!$E$2:$F$35,2,FALSE) -1)*3+1,$A$14)*IF(AND($A$4&lt;=3,$A$8="Open"),H$76,1)*IF(AND($A$4&lt;=3,$A$8="Dense"),H$81,1)</f>
        <v>281.27</v>
      </c>
      <c r="I4" s="27">
        <f ca="1">INDEX(INDIRECT($A$7&amp;"$D$3:$BF$104"),1+ (VLOOKUP(I$2,'Dropdown lists'!$E$2:$F$35,2,FALSE) -1)*3+1,$A$14)*IF(AND($A$4&lt;=3,$A$8="Open"),I$76,1)*IF(AND($A$4&lt;=3,$A$8="Dense"),I$81,1)</f>
        <v>278.23</v>
      </c>
      <c r="J4" s="27">
        <f ca="1">INDEX(INDIRECT($A$7&amp;"$D$3:$BF$104"),1+ (VLOOKUP(J$2,'Dropdown lists'!$E$2:$F$35,2,FALSE) -1)*3+1,$A$14)*IF(AND($A$4&lt;=3,$A$8="Open"),J$76,1)*IF(AND($A$4&lt;=3,$A$8="Dense"),J$81,1)</f>
        <v>283.77</v>
      </c>
      <c r="K4" s="27">
        <f ca="1">INDEX(INDIRECT($A$7&amp;"$D$3:$BF$104"),1+ (VLOOKUP(K$2,'Dropdown lists'!$E$2:$F$35,2,FALSE) -1)*3+1,$A$14)*IF(AND($A$4&lt;=3,$A$8="Open"),K$76,1)*IF(AND($A$4&lt;=3,$A$8="Dense"),K$81,1)</f>
        <v>283.08</v>
      </c>
      <c r="L4" s="27">
        <f ca="1">INDEX(INDIRECT($A$7&amp;"$D$3:$BF$104"),1+ (VLOOKUP(L$2,'Dropdown lists'!$E$2:$F$35,2,FALSE) -1)*3+1,$A$14)*IF(AND($A$4&lt;=3,$A$8="Open"),L$76,1)*IF(AND($A$4&lt;=3,$A$8="Dense"),L$81,1)</f>
        <v>284.33</v>
      </c>
      <c r="M4" s="27">
        <f ca="1">INDEX(INDIRECT($A$7&amp;"$D$3:$BF$104"),1+ (VLOOKUP(M$2,'Dropdown lists'!$E$2:$F$35,2,FALSE) -1)*3+1,$A$14)*IF(AND($A$4&lt;=3,$A$8="Open"),M$76,1)*IF(AND($A$4&lt;=3,$A$8="Dense"),M$81,1)</f>
        <v>284.33999999999997</v>
      </c>
      <c r="N4" s="27">
        <f ca="1">INDEX(INDIRECT($A$7&amp;"$D$3:$BF$104"),1+ (VLOOKUP(N$2,'Dropdown lists'!$E$2:$F$35,2,FALSE) -1)*3+1,$A$14)*IF(AND($A$4&lt;=3,$A$8="Open"),N$76,1)*IF(AND($A$4&lt;=3,$A$8="Dense"),N$81,1)</f>
        <v>283.25</v>
      </c>
      <c r="O4" s="27">
        <f ca="1">INDEX(INDIRECT($A$7&amp;"$D$3:$BF$104"),1+ (VLOOKUP(O$2,'Dropdown lists'!$E$2:$F$35,2,FALSE) -1)*3+1,$A$14)*IF(AND($A$4&lt;=3,$A$8="Open"),O$76,1)*IF(AND($A$4&lt;=3,$A$8="Dense"),O$81,1)</f>
        <v>284.13</v>
      </c>
      <c r="P4" s="27">
        <f ca="1">INDEX(INDIRECT($A$7&amp;"$D$3:$BF$104"),1+ (VLOOKUP(P$2,'Dropdown lists'!$E$2:$F$35,2,FALSE) -1)*3+1,$A$14)*IF(AND($A$4&lt;=3,$A$8="Open"),P$76,1)*IF(AND($A$4&lt;=3,$A$8="Dense"),P$81,1)</f>
        <v>286.52999999999997</v>
      </c>
      <c r="Q4" s="27">
        <f ca="1">INDEX(INDIRECT($A$7&amp;"$D$3:$BF$104"),1+ (VLOOKUP(Q$2,'Dropdown lists'!$E$2:$F$35,2,FALSE) -1)*3+1,$A$14)*IF(AND($A$4&lt;=3,$A$8="Open"),Q$76,1)*IF(AND($A$4&lt;=3,$A$8="Dense"),Q$81,1)</f>
        <v>290.16000000000003</v>
      </c>
      <c r="R4" s="27">
        <f ca="1">INDEX(INDIRECT($A$7&amp;"$D$3:$BF$104"),1+ (VLOOKUP(R$2,'Dropdown lists'!$E$2:$F$35,2,FALSE) -1)*3+1,$A$14)*IF(AND($A$4&lt;=3,$A$8="Open"),R$76,1)*IF(AND($A$4&lt;=3,$A$8="Dense"),R$81,1)</f>
        <v>288.02</v>
      </c>
      <c r="S4" s="27">
        <f ca="1">INDEX(INDIRECT($A$7&amp;"$D$3:$BF$104"),1+ (VLOOKUP(S$2,'Dropdown lists'!$E$2:$F$35,2,FALSE) -1)*3+1,$A$14)*IF(AND($A$4&lt;=3,$A$8="Open"),S$76,1)*IF(AND($A$4&lt;=3,$A$8="Dense"),S$81,1)</f>
        <v>292.11</v>
      </c>
      <c r="T4" s="27">
        <f ca="1">INDEX(INDIRECT($A$7&amp;"$D$3:$BF$104"),1+ (VLOOKUP(T$2,'Dropdown lists'!$E$2:$F$35,2,FALSE) -1)*3+1,$A$14)*IF(AND($A$4&lt;=3,$A$8="Open"),T$76,1)*IF(AND($A$4&lt;=3,$A$8="Dense"),T$81,1)</f>
        <v>291.77</v>
      </c>
      <c r="U4" s="27">
        <f ca="1">INDEX(INDIRECT($A$7&amp;"$D$3:$BF$104"),1+ (VLOOKUP(U$2,'Dropdown lists'!$E$2:$F$35,2,FALSE) -1)*3+1,$A$14)*IF(AND($A$4&lt;=3,$A$8="Open"),U$76,1)*IF(AND($A$4&lt;=3,$A$8="Dense"),U$81,1)</f>
        <v>288.49</v>
      </c>
      <c r="V4" s="27">
        <f ca="1">INDEX(INDIRECT($A$7&amp;"$D$3:$BF$104"),1+ (VLOOKUP(V$2,'Dropdown lists'!$E$2:$F$35,2,FALSE) -1)*3+1,$A$14)*IF(AND($A$4&lt;=3,$A$8="Open"),V$76,1)*IF(AND($A$4&lt;=3,$A$8="Dense"),V$81,1)</f>
        <v>292.20999999999998</v>
      </c>
      <c r="W4" s="27">
        <f ca="1">INDEX(INDIRECT($A$7&amp;"$D$3:$BF$104"),1+ (VLOOKUP(W$2,'Dropdown lists'!$E$2:$F$35,2,FALSE) -1)*3+1,$A$14)*IF(AND($A$4&lt;=3,$A$8="Open"),W$76,1)*IF(AND($A$4&lt;=3,$A$8="Dense"),W$81,1)</f>
        <v>286.77</v>
      </c>
      <c r="X4" s="27">
        <f ca="1">INDEX(INDIRECT($A$7&amp;"$D$3:$BF$104"),1+ (VLOOKUP(X$2,'Dropdown lists'!$E$2:$F$35,2,FALSE) -1)*3+1,$A$14)*IF(AND($A$4&lt;=3,$A$8="Open"),X$76,1)*IF(AND($A$4&lt;=3,$A$8="Dense"),X$81,1)</f>
        <v>291.06</v>
      </c>
      <c r="Y4" s="27">
        <f ca="1">INDEX(INDIRECT($A$7&amp;"$D$3:$BF$104"),1+ (VLOOKUP(Y$2,'Dropdown lists'!$E$2:$F$35,2,FALSE) -1)*3+1,$A$14)*IF(AND($A$4&lt;=3,$A$8="Open"),Y$76,1)*IF(AND($A$4&lt;=3,$A$8="Dense"),Y$81,1)</f>
        <v>299.87</v>
      </c>
      <c r="Z4" s="27">
        <f ca="1">INDEX(INDIRECT($A$7&amp;"$D$3:$BF$104"),1+ (VLOOKUP(Z$2,'Dropdown lists'!$E$2:$F$35,2,FALSE) -1)*3+1,$A$14)*IF(AND($A$4&lt;=3,$A$8="Open"),Z$76,1)*IF(AND($A$4&lt;=3,$A$8="Dense"),Z$81,1)</f>
        <v>297.07</v>
      </c>
      <c r="AA4" s="27">
        <f ca="1">INDEX(INDIRECT($A$7&amp;"$D$3:$BF$104"),1+ (VLOOKUP(AA$2,'Dropdown lists'!$E$2:$F$35,2,FALSE) -1)*3+1,$A$14)*IF(AND($A$4&lt;=3,$A$8="Open"),AA$76,1)*IF(AND($A$4&lt;=3,$A$8="Dense"),AA$81,1)</f>
        <v>297.16000000000003</v>
      </c>
      <c r="AB4" s="27">
        <f ca="1">INDEX(INDIRECT($A$7&amp;"$D$3:$BF$104"),1+ (VLOOKUP(AB$2,'Dropdown lists'!$E$2:$F$35,2,FALSE) -1)*3+1,$A$14)*IF(AND($A$4&lt;=3,$A$8="Open"),AB$76,1)*IF(AND($A$4&lt;=3,$A$8="Dense"),AB$81,1)</f>
        <v>297.33</v>
      </c>
      <c r="AC4" s="27">
        <f ca="1">INDEX(INDIRECT($A$7&amp;"$D$3:$BF$104"),1+ (VLOOKUP(AC$2,'Dropdown lists'!$E$2:$F$35,2,FALSE) -1)*3+1,$A$14)*IF(AND($A$4&lt;=3,$A$8="Open"),AC$76,1)*IF(AND($A$4&lt;=3,$A$8="Dense"),AC$81,1)</f>
        <v>295.58</v>
      </c>
      <c r="AD4" s="27">
        <f ca="1">INDEX(INDIRECT($A$7&amp;"$D$3:$BF$104"),1+ (VLOOKUP(AD$2,'Dropdown lists'!$E$2:$F$35,2,FALSE) -1)*3+1,$A$14)*IF(AND($A$4&lt;=3,$A$8="Open"),AD$76,1)*IF(AND($A$4&lt;=3,$A$8="Dense"),AD$81,1)</f>
        <v>301.39999999999998</v>
      </c>
      <c r="AE4" s="27">
        <f ca="1">INDEX(INDIRECT($A$7&amp;"$D$3:$BF$104"),1+ (VLOOKUP(AE$2,'Dropdown lists'!$E$2:$F$35,2,FALSE) -1)*3+1,$A$14)*IF(AND($A$4&lt;=3,$A$8="Open"),AE$76,1)*IF(AND($A$4&lt;=3,$A$8="Dense"),AE$81,1)</f>
        <v>298.29000000000002</v>
      </c>
      <c r="AF4" s="27">
        <f ca="1">INDEX(INDIRECT($A$7&amp;"$D$3:$BF$104"),1+ (VLOOKUP(AF$2,'Dropdown lists'!$E$2:$F$35,2,FALSE) -1)*3+1,$A$14)*IF(AND($A$4&lt;=3,$A$8="Open"),AF$76,1)*IF(AND($A$4&lt;=3,$A$8="Dense"),AF$81,1)</f>
        <v>296.02</v>
      </c>
      <c r="AG4" s="27">
        <f ca="1">INDEX(INDIRECT($A$7&amp;"$D$3:$BF$104"),1+ (VLOOKUP(AG$2,'Dropdown lists'!$E$2:$F$35,2,FALSE) -1)*3+1,$A$14)*IF(AND($A$4&lt;=3,$A$8="Open"),AG$76,1)*IF(AND($A$4&lt;=3,$A$8="Dense"),AG$81,1)</f>
        <v>292.95</v>
      </c>
      <c r="AH4" s="27">
        <f ca="1">INDEX(INDIRECT($A$7&amp;"$D$3:$BF$104"),1+ (VLOOKUP(AH$2,'Dropdown lists'!$E$2:$F$35,2,FALSE) -1)*3+1,$A$14)*IF(AND($A$4&lt;=3,$A$8="Open"),AH$76,1)*IF(AND($A$4&lt;=3,$A$8="Dense"),AH$81,1)</f>
        <v>299.68</v>
      </c>
      <c r="AI4" s="27">
        <f ca="1">INDEX(INDIRECT($A$7&amp;"$D$3:$BF$104"),1+ (VLOOKUP(AI$2,'Dropdown lists'!$E$2:$F$35,2,FALSE) -1)*3+1,$A$14)*IF(AND($A$4&lt;=3,$A$8="Open"),AI$76,1)*IF(AND($A$4&lt;=3,$A$8="Dense"),AI$81,1)</f>
        <v>296.08999999999997</v>
      </c>
      <c r="AJ4" s="27">
        <f ca="1">INDEX(INDIRECT($A$7&amp;"$D$3:$BF$104"),1+ (VLOOKUP(AJ$2,'Dropdown lists'!$E$2:$F$35,2,FALSE) -1)*3+1,$A$14)*IF(AND($A$4&lt;=3,$A$8="Open"),AJ$76,1)*IF(AND($A$4&lt;=3,$A$8="Dense"),AJ$81,1)</f>
        <v>300.01</v>
      </c>
      <c r="AK4" s="27">
        <f ca="1">INDEX(INDIRECT($A$7&amp;"$D$3:$BF$104"),1+ (VLOOKUP(AK$2,'Dropdown lists'!$E$2:$F$35,2,FALSE) -1)*3+1,$A$14)*IF(AND($A$4&lt;=3,$A$8="Open"),AK$76,1)*IF(AND($A$4&lt;=3,$A$8="Dense"),AK$81,1)</f>
        <v>295.39</v>
      </c>
    </row>
    <row r="5" spans="1:37" x14ac:dyDescent="0.25">
      <c r="A5" s="1" t="s">
        <v>66</v>
      </c>
      <c r="C5" s="1" t="s">
        <v>8</v>
      </c>
      <c r="D5" s="27">
        <f ca="1">INDEX(INDIRECT($A$7&amp;"$D$3:$BF$104"),1+ (VLOOKUP(D$2,'Dropdown lists'!$E$2:$F$35,2,FALSE) -1)*3+2,$A$14)*IF(AND($A$4&lt;=3,$A$8="Open"),D$77,1)*IF(AND($A$4&lt;=3,$A$8="Dense"),D$82,1)</f>
        <v>290.77999999999997</v>
      </c>
      <c r="E5" s="27">
        <f ca="1">INDEX(INDIRECT($A$7&amp;"$D$3:$BF$104"),1+ (VLOOKUP(E$2,'Dropdown lists'!$E$2:$F$35,2,FALSE) -1)*3+2,$A$14)*IF(AND($A$4&lt;=3,$A$8="Open"),E$77,1)*IF(AND($A$4&lt;=3,$A$8="Dense"),E$82,1)</f>
        <v>274.95</v>
      </c>
      <c r="F5" s="27">
        <f ca="1">INDEX(INDIRECT($A$7&amp;"$D$3:$BF$104"),1+ (VLOOKUP(F$2,'Dropdown lists'!$E$2:$F$35,2,FALSE) -1)*3+2,$A$14)*IF(AND($A$4&lt;=3,$A$8="Open"),F$77,1)*IF(AND($A$4&lt;=3,$A$8="Dense"),F$82,1)</f>
        <v>278.93</v>
      </c>
      <c r="G5" s="27" t="e">
        <f ca="1">INDEX(INDIRECT($A$7&amp;"$D$3:$BF$104"),1+ (VLOOKUP(G$2,'Dropdown lists'!$E$2:$F$35,2,FALSE) -1)*3+2,$A$14)*IF(AND($A$4&lt;=3,$A$8="Open"),G$77,1)*IF(AND($A$4&lt;=3,$A$8="Dense"),G$82,1)</f>
        <v>#VALUE!</v>
      </c>
      <c r="H5" s="27">
        <f ca="1">INDEX(INDIRECT($A$7&amp;"$D$3:$BF$104"),1+ (VLOOKUP(H$2,'Dropdown lists'!$E$2:$F$35,2,FALSE) -1)*3+2,$A$14)*IF(AND($A$4&lt;=3,$A$8="Open"),H$77,1)*IF(AND($A$4&lt;=3,$A$8="Dense"),H$82,1)</f>
        <v>280.52</v>
      </c>
      <c r="I5" s="27">
        <f ca="1">INDEX(INDIRECT($A$7&amp;"$D$3:$BF$104"),1+ (VLOOKUP(I$2,'Dropdown lists'!$E$2:$F$35,2,FALSE) -1)*3+2,$A$14)*IF(AND($A$4&lt;=3,$A$8="Open"),I$77,1)*IF(AND($A$4&lt;=3,$A$8="Dense"),I$82,1)</f>
        <v>277.66000000000003</v>
      </c>
      <c r="J5" s="27">
        <f ca="1">INDEX(INDIRECT($A$7&amp;"$D$3:$BF$104"),1+ (VLOOKUP(J$2,'Dropdown lists'!$E$2:$F$35,2,FALSE) -1)*3+2,$A$14)*IF(AND($A$4&lt;=3,$A$8="Open"),J$77,1)*IF(AND($A$4&lt;=3,$A$8="Dense"),J$82,1)</f>
        <v>282.77999999999997</v>
      </c>
      <c r="K5" s="27">
        <f ca="1">INDEX(INDIRECT($A$7&amp;"$D$3:$BF$104"),1+ (VLOOKUP(K$2,'Dropdown lists'!$E$2:$F$35,2,FALSE) -1)*3+2,$A$14)*IF(AND($A$4&lt;=3,$A$8="Open"),K$77,1)*IF(AND($A$4&lt;=3,$A$8="Dense"),K$82,1)</f>
        <v>282.54000000000002</v>
      </c>
      <c r="L5" s="27">
        <f ca="1">INDEX(INDIRECT($A$7&amp;"$D$3:$BF$104"),1+ (VLOOKUP(L$2,'Dropdown lists'!$E$2:$F$35,2,FALSE) -1)*3+2,$A$14)*IF(AND($A$4&lt;=3,$A$8="Open"),L$77,1)*IF(AND($A$4&lt;=3,$A$8="Dense"),L$82,1)</f>
        <v>284.18</v>
      </c>
      <c r="M5" s="27">
        <f ca="1">INDEX(INDIRECT($A$7&amp;"$D$3:$BF$104"),1+ (VLOOKUP(M$2,'Dropdown lists'!$E$2:$F$35,2,FALSE) -1)*3+2,$A$14)*IF(AND($A$4&lt;=3,$A$8="Open"),M$77,1)*IF(AND($A$4&lt;=3,$A$8="Dense"),M$82,1)</f>
        <v>284.14999999999998</v>
      </c>
      <c r="N5" s="27">
        <f ca="1">INDEX(INDIRECT($A$7&amp;"$D$3:$BF$104"),1+ (VLOOKUP(N$2,'Dropdown lists'!$E$2:$F$35,2,FALSE) -1)*3+2,$A$14)*IF(AND($A$4&lt;=3,$A$8="Open"),N$77,1)*IF(AND($A$4&lt;=3,$A$8="Dense"),N$82,1)</f>
        <v>282.93</v>
      </c>
      <c r="O5" s="27">
        <f ca="1">INDEX(INDIRECT($A$7&amp;"$D$3:$BF$104"),1+ (VLOOKUP(O$2,'Dropdown lists'!$E$2:$F$35,2,FALSE) -1)*3+2,$A$14)*IF(AND($A$4&lt;=3,$A$8="Open"),O$77,1)*IF(AND($A$4&lt;=3,$A$8="Dense"),O$82,1)</f>
        <v>283.95999999999998</v>
      </c>
      <c r="P5" s="27">
        <f ca="1">INDEX(INDIRECT($A$7&amp;"$D$3:$BF$104"),1+ (VLOOKUP(P$2,'Dropdown lists'!$E$2:$F$35,2,FALSE) -1)*3+2,$A$14)*IF(AND($A$4&lt;=3,$A$8="Open"),P$77,1)*IF(AND($A$4&lt;=3,$A$8="Dense"),P$82,1)</f>
        <v>285.81</v>
      </c>
      <c r="Q5" s="27">
        <f ca="1">INDEX(INDIRECT($A$7&amp;"$D$3:$BF$104"),1+ (VLOOKUP(Q$2,'Dropdown lists'!$E$2:$F$35,2,FALSE) -1)*3+2,$A$14)*IF(AND($A$4&lt;=3,$A$8="Open"),Q$77,1)*IF(AND($A$4&lt;=3,$A$8="Dense"),Q$82,1)</f>
        <v>289.99</v>
      </c>
      <c r="R5" s="27">
        <f ca="1">INDEX(INDIRECT($A$7&amp;"$D$3:$BF$104"),1+ (VLOOKUP(R$2,'Dropdown lists'!$E$2:$F$35,2,FALSE) -1)*3+2,$A$14)*IF(AND($A$4&lt;=3,$A$8="Open"),R$77,1)*IF(AND($A$4&lt;=3,$A$8="Dense"),R$82,1)</f>
        <v>287.33999999999997</v>
      </c>
      <c r="S5" s="27">
        <f ca="1">INDEX(INDIRECT($A$7&amp;"$D$3:$BF$104"),1+ (VLOOKUP(S$2,'Dropdown lists'!$E$2:$F$35,2,FALSE) -1)*3+2,$A$14)*IF(AND($A$4&lt;=3,$A$8="Open"),S$77,1)*IF(AND($A$4&lt;=3,$A$8="Dense"),S$82,1)</f>
        <v>291.26</v>
      </c>
      <c r="T5" s="27">
        <f ca="1">INDEX(INDIRECT($A$7&amp;"$D$3:$BF$104"),1+ (VLOOKUP(T$2,'Dropdown lists'!$E$2:$F$35,2,FALSE) -1)*3+2,$A$14)*IF(AND($A$4&lt;=3,$A$8="Open"),T$77,1)*IF(AND($A$4&lt;=3,$A$8="Dense"),T$82,1)</f>
        <v>291.45999999999998</v>
      </c>
      <c r="U5" s="27">
        <f ca="1">INDEX(INDIRECT($A$7&amp;"$D$3:$BF$104"),1+ (VLOOKUP(U$2,'Dropdown lists'!$E$2:$F$35,2,FALSE) -1)*3+2,$A$14)*IF(AND($A$4&lt;=3,$A$8="Open"),U$77,1)*IF(AND($A$4&lt;=3,$A$8="Dense"),U$82,1)</f>
        <v>288.20999999999998</v>
      </c>
      <c r="V5" s="27">
        <f ca="1">INDEX(INDIRECT($A$7&amp;"$D$3:$BF$104"),1+ (VLOOKUP(V$2,'Dropdown lists'!$E$2:$F$35,2,FALSE) -1)*3+2,$A$14)*IF(AND($A$4&lt;=3,$A$8="Open"),V$77,1)*IF(AND($A$4&lt;=3,$A$8="Dense"),V$82,1)</f>
        <v>292.08999999999997</v>
      </c>
      <c r="W5" s="27">
        <f ca="1">INDEX(INDIRECT($A$7&amp;"$D$3:$BF$104"),1+ (VLOOKUP(W$2,'Dropdown lists'!$E$2:$F$35,2,FALSE) -1)*3+2,$A$14)*IF(AND($A$4&lt;=3,$A$8="Open"),W$77,1)*IF(AND($A$4&lt;=3,$A$8="Dense"),W$82,1)</f>
        <v>285.83</v>
      </c>
      <c r="X5" s="27">
        <f ca="1">INDEX(INDIRECT($A$7&amp;"$D$3:$BF$104"),1+ (VLOOKUP(X$2,'Dropdown lists'!$E$2:$F$35,2,FALSE) -1)*3+2,$A$14)*IF(AND($A$4&lt;=3,$A$8="Open"),X$77,1)*IF(AND($A$4&lt;=3,$A$8="Dense"),X$82,1)</f>
        <v>290.91000000000003</v>
      </c>
      <c r="Y5" s="27">
        <f ca="1">INDEX(INDIRECT($A$7&amp;"$D$3:$BF$104"),1+ (VLOOKUP(Y$2,'Dropdown lists'!$E$2:$F$35,2,FALSE) -1)*3+2,$A$14)*IF(AND($A$4&lt;=3,$A$8="Open"),Y$77,1)*IF(AND($A$4&lt;=3,$A$8="Dense"),Y$82,1)</f>
        <v>299.52999999999997</v>
      </c>
      <c r="Z5" s="27">
        <f ca="1">INDEX(INDIRECT($A$7&amp;"$D$3:$BF$104"),1+ (VLOOKUP(Z$2,'Dropdown lists'!$E$2:$F$35,2,FALSE) -1)*3+2,$A$14)*IF(AND($A$4&lt;=3,$A$8="Open"),Z$77,1)*IF(AND($A$4&lt;=3,$A$8="Dense"),Z$82,1)</f>
        <v>297.47000000000003</v>
      </c>
      <c r="AA5" s="27">
        <f ca="1">INDEX(INDIRECT($A$7&amp;"$D$3:$BF$104"),1+ (VLOOKUP(AA$2,'Dropdown lists'!$E$2:$F$35,2,FALSE) -1)*3+2,$A$14)*IF(AND($A$4&lt;=3,$A$8="Open"),AA$77,1)*IF(AND($A$4&lt;=3,$A$8="Dense"),AA$82,1)</f>
        <v>297.16000000000003</v>
      </c>
      <c r="AB5" s="27">
        <f ca="1">INDEX(INDIRECT($A$7&amp;"$D$3:$BF$104"),1+ (VLOOKUP(AB$2,'Dropdown lists'!$E$2:$F$35,2,FALSE) -1)*3+2,$A$14)*IF(AND($A$4&lt;=3,$A$8="Open"),AB$77,1)*IF(AND($A$4&lt;=3,$A$8="Dense"),AB$82,1)</f>
        <v>297.14999999999998</v>
      </c>
      <c r="AC5" s="27">
        <f ca="1">INDEX(INDIRECT($A$7&amp;"$D$3:$BF$104"),1+ (VLOOKUP(AC$2,'Dropdown lists'!$E$2:$F$35,2,FALSE) -1)*3+2,$A$14)*IF(AND($A$4&lt;=3,$A$8="Open"),AC$77,1)*IF(AND($A$4&lt;=3,$A$8="Dense"),AC$82,1)</f>
        <v>296.51</v>
      </c>
      <c r="AD5" s="27">
        <f ca="1">INDEX(INDIRECT($A$7&amp;"$D$3:$BF$104"),1+ (VLOOKUP(AD$2,'Dropdown lists'!$E$2:$F$35,2,FALSE) -1)*3+2,$A$14)*IF(AND($A$4&lt;=3,$A$8="Open"),AD$77,1)*IF(AND($A$4&lt;=3,$A$8="Dense"),AD$82,1)</f>
        <v>301.25</v>
      </c>
      <c r="AE5" s="27">
        <f ca="1">INDEX(INDIRECT($A$7&amp;"$D$3:$BF$104"),1+ (VLOOKUP(AE$2,'Dropdown lists'!$E$2:$F$35,2,FALSE) -1)*3+2,$A$14)*IF(AND($A$4&lt;=3,$A$8="Open"),AE$77,1)*IF(AND($A$4&lt;=3,$A$8="Dense"),AE$82,1)</f>
        <v>298.3</v>
      </c>
      <c r="AF5" s="27">
        <f ca="1">INDEX(INDIRECT($A$7&amp;"$D$3:$BF$104"),1+ (VLOOKUP(AF$2,'Dropdown lists'!$E$2:$F$35,2,FALSE) -1)*3+2,$A$14)*IF(AND($A$4&lt;=3,$A$8="Open"),AF$77,1)*IF(AND($A$4&lt;=3,$A$8="Dense"),AF$82,1)</f>
        <v>296.49</v>
      </c>
      <c r="AG5" s="27">
        <f ca="1">INDEX(INDIRECT($A$7&amp;"$D$3:$BF$104"),1+ (VLOOKUP(AG$2,'Dropdown lists'!$E$2:$F$35,2,FALSE) -1)*3+2,$A$14)*IF(AND($A$4&lt;=3,$A$8="Open"),AG$77,1)*IF(AND($A$4&lt;=3,$A$8="Dense"),AG$82,1)</f>
        <v>292.95</v>
      </c>
      <c r="AH5" s="27">
        <f ca="1">INDEX(INDIRECT($A$7&amp;"$D$3:$BF$104"),1+ (VLOOKUP(AH$2,'Dropdown lists'!$E$2:$F$35,2,FALSE) -1)*3+2,$A$14)*IF(AND($A$4&lt;=3,$A$8="Open"),AH$77,1)*IF(AND($A$4&lt;=3,$A$8="Dense"),AH$82,1)</f>
        <v>299.45999999999998</v>
      </c>
      <c r="AI5" s="27">
        <f ca="1">INDEX(INDIRECT($A$7&amp;"$D$3:$BF$104"),1+ (VLOOKUP(AI$2,'Dropdown lists'!$E$2:$F$35,2,FALSE) -1)*3+2,$A$14)*IF(AND($A$4&lt;=3,$A$8="Open"),AI$77,1)*IF(AND($A$4&lt;=3,$A$8="Dense"),AI$82,1)</f>
        <v>296.10000000000002</v>
      </c>
      <c r="AJ5" s="27">
        <f ca="1">INDEX(INDIRECT($A$7&amp;"$D$3:$BF$104"),1+ (VLOOKUP(AJ$2,'Dropdown lists'!$E$2:$F$35,2,FALSE) -1)*3+2,$A$14)*IF(AND($A$4&lt;=3,$A$8="Open"),AJ$77,1)*IF(AND($A$4&lt;=3,$A$8="Dense"),AJ$82,1)</f>
        <v>299.79000000000002</v>
      </c>
      <c r="AK5" s="27">
        <f ca="1">INDEX(INDIRECT($A$7&amp;"$D$3:$BF$104"),1+ (VLOOKUP(AK$2,'Dropdown lists'!$E$2:$F$35,2,FALSE) -1)*3+2,$A$14)*IF(AND($A$4&lt;=3,$A$8="Open"),AK$77,1)*IF(AND($A$4&lt;=3,$A$8="Dense"),AK$82,1)</f>
        <v>292.83</v>
      </c>
    </row>
    <row r="6" spans="1:37" x14ac:dyDescent="0.25">
      <c r="A6" s="2" t="s">
        <v>386</v>
      </c>
      <c r="C6" s="1"/>
      <c r="E6" t="s">
        <v>261</v>
      </c>
      <c r="F6" t="s">
        <v>261</v>
      </c>
      <c r="G6" t="s">
        <v>261</v>
      </c>
      <c r="H6" t="s">
        <v>261</v>
      </c>
      <c r="I6" t="s">
        <v>261</v>
      </c>
      <c r="J6" t="s">
        <v>262</v>
      </c>
      <c r="K6" t="s">
        <v>262</v>
      </c>
      <c r="L6" t="s">
        <v>262</v>
      </c>
      <c r="M6" t="s">
        <v>262</v>
      </c>
      <c r="N6" t="s">
        <v>262</v>
      </c>
      <c r="O6" t="s">
        <v>262</v>
      </c>
      <c r="P6" t="s">
        <v>262</v>
      </c>
      <c r="Q6" t="s">
        <v>262</v>
      </c>
      <c r="R6" t="s">
        <v>263</v>
      </c>
      <c r="S6" t="s">
        <v>263</v>
      </c>
      <c r="T6" t="s">
        <v>263</v>
      </c>
      <c r="U6" t="s">
        <v>263</v>
      </c>
      <c r="V6" t="s">
        <v>263</v>
      </c>
      <c r="W6" t="s">
        <v>263</v>
      </c>
      <c r="X6" t="s">
        <v>263</v>
      </c>
      <c r="Y6" t="s">
        <v>263</v>
      </c>
      <c r="Z6" t="s">
        <v>263</v>
      </c>
      <c r="AA6" t="s">
        <v>263</v>
      </c>
      <c r="AB6" t="s">
        <v>263</v>
      </c>
      <c r="AC6" t="s">
        <v>263</v>
      </c>
      <c r="AD6" t="s">
        <v>263</v>
      </c>
      <c r="AE6" t="s">
        <v>263</v>
      </c>
      <c r="AF6" t="s">
        <v>263</v>
      </c>
      <c r="AG6" t="s">
        <v>263</v>
      </c>
      <c r="AH6" t="s">
        <v>263</v>
      </c>
      <c r="AI6" t="s">
        <v>263</v>
      </c>
      <c r="AJ6" t="s">
        <v>263</v>
      </c>
      <c r="AK6" t="s">
        <v>263</v>
      </c>
    </row>
    <row r="7" spans="1:37" x14ac:dyDescent="0.25">
      <c r="A7" t="str">
        <f>A6&amp;"!"</f>
        <v>CLM50_FBE!</v>
      </c>
      <c r="Y7" t="s">
        <v>68</v>
      </c>
      <c r="Z7" t="s">
        <v>68</v>
      </c>
      <c r="AA7" t="s">
        <v>68</v>
      </c>
      <c r="AB7" t="s">
        <v>68</v>
      </c>
      <c r="AC7" t="s">
        <v>68</v>
      </c>
      <c r="AD7" t="s">
        <v>68</v>
      </c>
      <c r="AE7" t="s">
        <v>68</v>
      </c>
      <c r="AF7" t="s">
        <v>68</v>
      </c>
      <c r="AG7" t="s">
        <v>68</v>
      </c>
      <c r="AH7" t="s">
        <v>68</v>
      </c>
      <c r="AI7" t="s">
        <v>68</v>
      </c>
      <c r="AJ7" t="s">
        <v>68</v>
      </c>
      <c r="AK7" t="s">
        <v>68</v>
      </c>
    </row>
    <row r="8" spans="1:37" x14ac:dyDescent="0.25">
      <c r="A8" t="str">
        <f>MID(A6,7,20)</f>
        <v>FBE</v>
      </c>
      <c r="C8" s="1" t="s">
        <v>60</v>
      </c>
      <c r="D8" t="str">
        <f>D2</f>
        <v>Global</v>
      </c>
      <c r="E8" t="str">
        <f t="shared" ref="E8:AK8" si="0">E2</f>
        <v>Alaska</v>
      </c>
      <c r="F8" t="str">
        <f t="shared" si="0"/>
        <v>Canada</v>
      </c>
      <c r="G8" t="str">
        <f t="shared" si="0"/>
        <v>Greenland</v>
      </c>
      <c r="H8" t="str">
        <f t="shared" si="0"/>
        <v>N_Europe</v>
      </c>
      <c r="I8" t="str">
        <f t="shared" si="0"/>
        <v>Russia</v>
      </c>
      <c r="J8" t="str">
        <f t="shared" si="0"/>
        <v>NW_USA</v>
      </c>
      <c r="K8" t="str">
        <f t="shared" si="0"/>
        <v>NC_USA</v>
      </c>
      <c r="L8" t="str">
        <f t="shared" si="0"/>
        <v>NE_USA</v>
      </c>
      <c r="M8" t="str">
        <f t="shared" si="0"/>
        <v>W_Europe</v>
      </c>
      <c r="N8" t="str">
        <f t="shared" si="0"/>
        <v>E_Europe</v>
      </c>
      <c r="O8" t="str">
        <f t="shared" si="0"/>
        <v>C_Asia</v>
      </c>
      <c r="P8" t="str">
        <f t="shared" si="0"/>
        <v>E_Asia</v>
      </c>
      <c r="Q8" t="str">
        <f t="shared" si="0"/>
        <v>Temp_SA</v>
      </c>
      <c r="R8" t="str">
        <f t="shared" si="0"/>
        <v>SW_USA</v>
      </c>
      <c r="S8" t="str">
        <f t="shared" si="0"/>
        <v>SC_USA</v>
      </c>
      <c r="T8" t="str">
        <f t="shared" si="0"/>
        <v>SE_USA</v>
      </c>
      <c r="U8" t="str">
        <f t="shared" si="0"/>
        <v>S_Europe</v>
      </c>
      <c r="V8" t="str">
        <f t="shared" si="0"/>
        <v>Mid_East</v>
      </c>
      <c r="W8" t="str">
        <f t="shared" si="0"/>
        <v>China</v>
      </c>
      <c r="X8" t="str">
        <f t="shared" si="0"/>
        <v>Australia</v>
      </c>
      <c r="Y8" t="str">
        <f t="shared" si="0"/>
        <v>Caribbean</v>
      </c>
      <c r="Z8" t="str">
        <f t="shared" si="0"/>
        <v>Middle_Am</v>
      </c>
      <c r="AA8" t="str">
        <f t="shared" si="0"/>
        <v>Trop_SA</v>
      </c>
      <c r="AB8" t="str">
        <f t="shared" si="0"/>
        <v>Brazil</v>
      </c>
      <c r="AC8" t="str">
        <f t="shared" si="0"/>
        <v>N_Africa</v>
      </c>
      <c r="AD8" t="str">
        <f t="shared" si="0"/>
        <v>W_Africa</v>
      </c>
      <c r="AE8" t="str">
        <f t="shared" si="0"/>
        <v>C_Africa</v>
      </c>
      <c r="AF8" t="str">
        <f t="shared" si="0"/>
        <v>E_Africa</v>
      </c>
      <c r="AG8" t="str">
        <f t="shared" si="0"/>
        <v>S_Africa</v>
      </c>
      <c r="AH8" t="str">
        <f t="shared" si="0"/>
        <v>India</v>
      </c>
      <c r="AI8" t="str">
        <f t="shared" si="0"/>
        <v>S_Asia</v>
      </c>
      <c r="AJ8" t="str">
        <f t="shared" si="0"/>
        <v>SE_Asia</v>
      </c>
      <c r="AK8" t="str">
        <f t="shared" si="0"/>
        <v>Oceania</v>
      </c>
    </row>
    <row r="9" spans="1:37" x14ac:dyDescent="0.25">
      <c r="A9" t="str">
        <f>"region_"&amp;A8</f>
        <v>region_FBE</v>
      </c>
      <c r="C9" s="1" t="s">
        <v>6</v>
      </c>
      <c r="D9">
        <f>INDEX(CLM50_Con!$D$3:$BF$104,1+ (VLOOKUP(D$2,'Dropdown lists'!$E$2:$F$35,2,FALSE) -1)*3,$A$14)</f>
        <v>295.33999999999997</v>
      </c>
      <c r="E9" t="str">
        <f>INDEX(CLM50_Con!$D$3:$BF$104,1+ (VLOOKUP(E$2,'Dropdown lists'!$E$2:$F$35,2,FALSE) -1)*3,$A$14)</f>
        <v xml:space="preserve"> </v>
      </c>
      <c r="F9">
        <f>INDEX(CLM50_Con!$D$3:$BF$104,1+ (VLOOKUP(F$2,'Dropdown lists'!$E$2:$F$35,2,FALSE) -1)*3,$A$14)</f>
        <v>282.24</v>
      </c>
      <c r="G9" t="str">
        <f>INDEX(CLM50_Con!$D$3:$BF$104,1+ (VLOOKUP(G$2,'Dropdown lists'!$E$2:$F$35,2,FALSE) -1)*3,$A$14)</f>
        <v xml:space="preserve"> </v>
      </c>
      <c r="H9">
        <f>INDEX(CLM50_Con!$D$3:$BF$104,1+ (VLOOKUP(H$2,'Dropdown lists'!$E$2:$F$35,2,FALSE) -1)*3,$A$14)</f>
        <v>285.45</v>
      </c>
      <c r="I9">
        <f>INDEX(CLM50_Con!$D$3:$BF$104,1+ (VLOOKUP(I$2,'Dropdown lists'!$E$2:$F$35,2,FALSE) -1)*3,$A$14)</f>
        <v>282.74</v>
      </c>
      <c r="J9">
        <f>INDEX(CLM50_Con!$D$3:$BF$104,1+ (VLOOKUP(J$2,'Dropdown lists'!$E$2:$F$35,2,FALSE) -1)*3,$A$14)</f>
        <v>285.68</v>
      </c>
      <c r="K9">
        <f>INDEX(CLM50_Con!$D$3:$BF$104,1+ (VLOOKUP(K$2,'Dropdown lists'!$E$2:$F$35,2,FALSE) -1)*3,$A$14)</f>
        <v>285.2</v>
      </c>
      <c r="L9">
        <f>INDEX(CLM50_Con!$D$3:$BF$104,1+ (VLOOKUP(L$2,'Dropdown lists'!$E$2:$F$35,2,FALSE) -1)*3,$A$14)</f>
        <v>287.82</v>
      </c>
      <c r="M9" t="str">
        <f>INDEX(CLM50_Con!$D$3:$BF$104,1+ (VLOOKUP(M$2,'Dropdown lists'!$E$2:$F$35,2,FALSE) -1)*3,$A$14)</f>
        <v xml:space="preserve"> </v>
      </c>
      <c r="N9" t="str">
        <f>INDEX(CLM50_Con!$D$3:$BF$104,1+ (VLOOKUP(N$2,'Dropdown lists'!$E$2:$F$35,2,FALSE) -1)*3,$A$14)</f>
        <v xml:space="preserve"> </v>
      </c>
      <c r="O9">
        <f>INDEX(CLM50_Con!$D$3:$BF$104,1+ (VLOOKUP(O$2,'Dropdown lists'!$E$2:$F$35,2,FALSE) -1)*3,$A$14)</f>
        <v>289.85000000000002</v>
      </c>
      <c r="P9">
        <f>INDEX(CLM50_Con!$D$3:$BF$104,1+ (VLOOKUP(P$2,'Dropdown lists'!$E$2:$F$35,2,FALSE) -1)*3,$A$14)</f>
        <v>289.43</v>
      </c>
      <c r="Q9">
        <f>INDEX(CLM50_Con!$D$3:$BF$104,1+ (VLOOKUP(Q$2,'Dropdown lists'!$E$2:$F$35,2,FALSE) -1)*3,$A$14)</f>
        <v>290.38</v>
      </c>
      <c r="R9">
        <f>INDEX(CLM50_Con!$D$3:$BF$104,1+ (VLOOKUP(R$2,'Dropdown lists'!$E$2:$F$35,2,FALSE) -1)*3,$A$14)</f>
        <v>290.62</v>
      </c>
      <c r="S9">
        <f>INDEX(CLM50_Con!$D$3:$BF$104,1+ (VLOOKUP(S$2,'Dropdown lists'!$E$2:$F$35,2,FALSE) -1)*3,$A$14)</f>
        <v>294.98</v>
      </c>
      <c r="T9">
        <f>INDEX(CLM50_Con!$D$3:$BF$104,1+ (VLOOKUP(T$2,'Dropdown lists'!$E$2:$F$35,2,FALSE) -1)*3,$A$14)</f>
        <v>294.27</v>
      </c>
      <c r="U9" t="str">
        <f>INDEX(CLM50_Con!$D$3:$BF$104,1+ (VLOOKUP(U$2,'Dropdown lists'!$E$2:$F$35,2,FALSE) -1)*3,$A$14)</f>
        <v xml:space="preserve"> </v>
      </c>
      <c r="V9">
        <f>INDEX(CLM50_Con!$D$3:$BF$104,1+ (VLOOKUP(V$2,'Dropdown lists'!$E$2:$F$35,2,FALSE) -1)*3,$A$14)</f>
        <v>294.95999999999998</v>
      </c>
      <c r="W9">
        <f>INDEX(CLM50_Con!$D$3:$BF$104,1+ (VLOOKUP(W$2,'Dropdown lists'!$E$2:$F$35,2,FALSE) -1)*3,$A$14)</f>
        <v>295.16000000000003</v>
      </c>
      <c r="X9">
        <f>INDEX(CLM50_Con!$D$3:$BF$104,1+ (VLOOKUP(X$2,'Dropdown lists'!$E$2:$F$35,2,FALSE) -1)*3,$A$14)</f>
        <v>293.20999999999998</v>
      </c>
      <c r="Y9" t="str">
        <f>INDEX(CLM50_Con!$D$3:$BF$104,1+ (VLOOKUP(Y$2,'Dropdown lists'!$E$2:$F$35,2,FALSE) -1)*3,$A$14)</f>
        <v xml:space="preserve"> </v>
      </c>
      <c r="Z9">
        <f>INDEX(CLM50_Con!$D$3:$BF$104,1+ (VLOOKUP(Z$2,'Dropdown lists'!$E$2:$F$35,2,FALSE) -1)*3,$A$14)</f>
        <v>295.67</v>
      </c>
      <c r="AA9">
        <f>INDEX(CLM50_Con!$D$3:$BF$104,1+ (VLOOKUP(AA$2,'Dropdown lists'!$E$2:$F$35,2,FALSE) -1)*3,$A$14)</f>
        <v>295.36</v>
      </c>
      <c r="AB9">
        <f>INDEX(CLM50_Con!$D$3:$BF$104,1+ (VLOOKUP(AB$2,'Dropdown lists'!$E$2:$F$35,2,FALSE) -1)*3,$A$14)</f>
        <v>299.18</v>
      </c>
      <c r="AC9">
        <f>INDEX(CLM50_Con!$D$3:$BF$104,1+ (VLOOKUP(AC$2,'Dropdown lists'!$E$2:$F$35,2,FALSE) -1)*3,$A$14)</f>
        <v>292.89999999999998</v>
      </c>
      <c r="AD9" t="str">
        <f>INDEX(CLM50_Con!$D$3:$BF$104,1+ (VLOOKUP(AD$2,'Dropdown lists'!$E$2:$F$35,2,FALSE) -1)*3,$A$14)</f>
        <v xml:space="preserve"> </v>
      </c>
      <c r="AE9">
        <f>INDEX(CLM50_Con!$D$3:$BF$104,1+ (VLOOKUP(AE$2,'Dropdown lists'!$E$2:$F$35,2,FALSE) -1)*3,$A$14)</f>
        <v>300.74</v>
      </c>
      <c r="AF9">
        <f>INDEX(CLM50_Con!$D$3:$BF$104,1+ (VLOOKUP(AF$2,'Dropdown lists'!$E$2:$F$35,2,FALSE) -1)*3,$A$14)</f>
        <v>299.11</v>
      </c>
      <c r="AG9">
        <f>INDEX(CLM50_Con!$D$3:$BF$104,1+ (VLOOKUP(AG$2,'Dropdown lists'!$E$2:$F$35,2,FALSE) -1)*3,$A$14)</f>
        <v>294.13</v>
      </c>
      <c r="AH9">
        <f>INDEX(CLM50_Con!$D$3:$BF$104,1+ (VLOOKUP(AH$2,'Dropdown lists'!$E$2:$F$35,2,FALSE) -1)*3,$A$14)</f>
        <v>301.58</v>
      </c>
      <c r="AI9">
        <f>INDEX(CLM50_Con!$D$3:$BF$104,1+ (VLOOKUP(AI$2,'Dropdown lists'!$E$2:$F$35,2,FALSE) -1)*3,$A$14)</f>
        <v>300.25</v>
      </c>
      <c r="AJ9">
        <f>INDEX(CLM50_Con!$D$3:$BF$104,1+ (VLOOKUP(AJ$2,'Dropdown lists'!$E$2:$F$35,2,FALSE) -1)*3,$A$14)</f>
        <v>301.2</v>
      </c>
      <c r="AK9" t="str">
        <f>INDEX(CLM50_Con!$D$3:$BF$104,1+ (VLOOKUP(AK$2,'Dropdown lists'!$E$2:$F$35,2,FALSE) -1)*3,$A$14)</f>
        <v xml:space="preserve"> </v>
      </c>
    </row>
    <row r="10" spans="1:37" x14ac:dyDescent="0.25">
      <c r="A10" s="1" t="s">
        <v>58</v>
      </c>
      <c r="C10" s="1" t="s">
        <v>7</v>
      </c>
      <c r="D10">
        <f>INDEX(CLM50_Con!$D$3:$BF$104,1+ (VLOOKUP(D$2,'Dropdown lists'!$E$2:$F$35,2,FALSE) -1)*3+1,$A$14)</f>
        <v>291.41000000000003</v>
      </c>
      <c r="E10">
        <f>INDEX(CLM50_Con!$D$3:$BF$104,1+ (VLOOKUP(E$2,'Dropdown lists'!$E$2:$F$35,2,FALSE) -1)*3+1,$A$14)</f>
        <v>273.74</v>
      </c>
      <c r="F10">
        <f>INDEX(CLM50_Con!$D$3:$BF$104,1+ (VLOOKUP(F$2,'Dropdown lists'!$E$2:$F$35,2,FALSE) -1)*3+1,$A$14)</f>
        <v>279.52</v>
      </c>
      <c r="G10" t="str">
        <f>INDEX(CLM50_Con!$D$3:$BF$104,1+ (VLOOKUP(G$2,'Dropdown lists'!$E$2:$F$35,2,FALSE) -1)*3+1,$A$14)</f>
        <v xml:space="preserve"> </v>
      </c>
      <c r="H10">
        <f>INDEX(CLM50_Con!$D$3:$BF$104,1+ (VLOOKUP(H$2,'Dropdown lists'!$E$2:$F$35,2,FALSE) -1)*3+1,$A$14)</f>
        <v>281.27</v>
      </c>
      <c r="I10">
        <f>INDEX(CLM50_Con!$D$3:$BF$104,1+ (VLOOKUP(I$2,'Dropdown lists'!$E$2:$F$35,2,FALSE) -1)*3+1,$A$14)</f>
        <v>278.23</v>
      </c>
      <c r="J10">
        <f>INDEX(CLM50_Con!$D$3:$BF$104,1+ (VLOOKUP(J$2,'Dropdown lists'!$E$2:$F$35,2,FALSE) -1)*3+1,$A$14)</f>
        <v>283.77999999999997</v>
      </c>
      <c r="K10">
        <f>INDEX(CLM50_Con!$D$3:$BF$104,1+ (VLOOKUP(K$2,'Dropdown lists'!$E$2:$F$35,2,FALSE) -1)*3+1,$A$14)</f>
        <v>283.07</v>
      </c>
      <c r="L10">
        <f>INDEX(CLM50_Con!$D$3:$BF$104,1+ (VLOOKUP(L$2,'Dropdown lists'!$E$2:$F$35,2,FALSE) -1)*3+1,$A$14)</f>
        <v>284.33</v>
      </c>
      <c r="M10">
        <f>INDEX(CLM50_Con!$D$3:$BF$104,1+ (VLOOKUP(M$2,'Dropdown lists'!$E$2:$F$35,2,FALSE) -1)*3+1,$A$14)</f>
        <v>284.33999999999997</v>
      </c>
      <c r="N10">
        <f>INDEX(CLM50_Con!$D$3:$BF$104,1+ (VLOOKUP(N$2,'Dropdown lists'!$E$2:$F$35,2,FALSE) -1)*3+1,$A$14)</f>
        <v>283.25</v>
      </c>
      <c r="O10">
        <f>INDEX(CLM50_Con!$D$3:$BF$104,1+ (VLOOKUP(O$2,'Dropdown lists'!$E$2:$F$35,2,FALSE) -1)*3+1,$A$14)</f>
        <v>284.13</v>
      </c>
      <c r="P10">
        <f>INDEX(CLM50_Con!$D$3:$BF$104,1+ (VLOOKUP(P$2,'Dropdown lists'!$E$2:$F$35,2,FALSE) -1)*3+1,$A$14)</f>
        <v>286.54000000000002</v>
      </c>
      <c r="Q10">
        <f>INDEX(CLM50_Con!$D$3:$BF$104,1+ (VLOOKUP(Q$2,'Dropdown lists'!$E$2:$F$35,2,FALSE) -1)*3+1,$A$14)</f>
        <v>290.17</v>
      </c>
      <c r="R10">
        <f>INDEX(CLM50_Con!$D$3:$BF$104,1+ (VLOOKUP(R$2,'Dropdown lists'!$E$2:$F$35,2,FALSE) -1)*3+1,$A$14)</f>
        <v>288.02999999999997</v>
      </c>
      <c r="S10">
        <f>INDEX(CLM50_Con!$D$3:$BF$104,1+ (VLOOKUP(S$2,'Dropdown lists'!$E$2:$F$35,2,FALSE) -1)*3+1,$A$14)</f>
        <v>292.11</v>
      </c>
      <c r="T10">
        <f>INDEX(CLM50_Con!$D$3:$BF$104,1+ (VLOOKUP(T$2,'Dropdown lists'!$E$2:$F$35,2,FALSE) -1)*3+1,$A$14)</f>
        <v>291.77</v>
      </c>
      <c r="U10">
        <f>INDEX(CLM50_Con!$D$3:$BF$104,1+ (VLOOKUP(U$2,'Dropdown lists'!$E$2:$F$35,2,FALSE) -1)*3+1,$A$14)</f>
        <v>288.49</v>
      </c>
      <c r="V10">
        <f>INDEX(CLM50_Con!$D$3:$BF$104,1+ (VLOOKUP(V$2,'Dropdown lists'!$E$2:$F$35,2,FALSE) -1)*3+1,$A$14)</f>
        <v>292.23</v>
      </c>
      <c r="W10">
        <f>INDEX(CLM50_Con!$D$3:$BF$104,1+ (VLOOKUP(W$2,'Dropdown lists'!$E$2:$F$35,2,FALSE) -1)*3+1,$A$14)</f>
        <v>286.77999999999997</v>
      </c>
      <c r="X10">
        <f>INDEX(CLM50_Con!$D$3:$BF$104,1+ (VLOOKUP(X$2,'Dropdown lists'!$E$2:$F$35,2,FALSE) -1)*3+1,$A$14)</f>
        <v>291.07</v>
      </c>
      <c r="Y10">
        <f>INDEX(CLM50_Con!$D$3:$BF$104,1+ (VLOOKUP(Y$2,'Dropdown lists'!$E$2:$F$35,2,FALSE) -1)*3+1,$A$14)</f>
        <v>299.88</v>
      </c>
      <c r="Z10">
        <f>INDEX(CLM50_Con!$D$3:$BF$104,1+ (VLOOKUP(Z$2,'Dropdown lists'!$E$2:$F$35,2,FALSE) -1)*3+1,$A$14)</f>
        <v>297.08999999999997</v>
      </c>
      <c r="AA10">
        <f>INDEX(CLM50_Con!$D$3:$BF$104,1+ (VLOOKUP(AA$2,'Dropdown lists'!$E$2:$F$35,2,FALSE) -1)*3+1,$A$14)</f>
        <v>297.18</v>
      </c>
      <c r="AB10">
        <f>INDEX(CLM50_Con!$D$3:$BF$104,1+ (VLOOKUP(AB$2,'Dropdown lists'!$E$2:$F$35,2,FALSE) -1)*3+1,$A$14)</f>
        <v>297.36</v>
      </c>
      <c r="AC10">
        <f>INDEX(CLM50_Con!$D$3:$BF$104,1+ (VLOOKUP(AC$2,'Dropdown lists'!$E$2:$F$35,2,FALSE) -1)*3+1,$A$14)</f>
        <v>295.58999999999997</v>
      </c>
      <c r="AD10">
        <f>INDEX(CLM50_Con!$D$3:$BF$104,1+ (VLOOKUP(AD$2,'Dropdown lists'!$E$2:$F$35,2,FALSE) -1)*3+1,$A$14)</f>
        <v>301.42</v>
      </c>
      <c r="AE10">
        <f>INDEX(CLM50_Con!$D$3:$BF$104,1+ (VLOOKUP(AE$2,'Dropdown lists'!$E$2:$F$35,2,FALSE) -1)*3+1,$A$14)</f>
        <v>298.31</v>
      </c>
      <c r="AF10">
        <f>INDEX(CLM50_Con!$D$3:$BF$104,1+ (VLOOKUP(AF$2,'Dropdown lists'!$E$2:$F$35,2,FALSE) -1)*3+1,$A$14)</f>
        <v>296.02999999999997</v>
      </c>
      <c r="AG10">
        <f>INDEX(CLM50_Con!$D$3:$BF$104,1+ (VLOOKUP(AG$2,'Dropdown lists'!$E$2:$F$35,2,FALSE) -1)*3+1,$A$14)</f>
        <v>292.95</v>
      </c>
      <c r="AH10">
        <f>INDEX(CLM50_Con!$D$3:$BF$104,1+ (VLOOKUP(AH$2,'Dropdown lists'!$E$2:$F$35,2,FALSE) -1)*3+1,$A$14)</f>
        <v>299.68</v>
      </c>
      <c r="AI10">
        <f>INDEX(CLM50_Con!$D$3:$BF$104,1+ (VLOOKUP(AI$2,'Dropdown lists'!$E$2:$F$35,2,FALSE) -1)*3+1,$A$14)</f>
        <v>296.10000000000002</v>
      </c>
      <c r="AJ10">
        <f>INDEX(CLM50_Con!$D$3:$BF$104,1+ (VLOOKUP(AJ$2,'Dropdown lists'!$E$2:$F$35,2,FALSE) -1)*3+1,$A$14)</f>
        <v>300.02</v>
      </c>
      <c r="AK10">
        <f>INDEX(CLM50_Con!$D$3:$BF$104,1+ (VLOOKUP(AK$2,'Dropdown lists'!$E$2:$F$35,2,FALSE) -1)*3+1,$A$14)</f>
        <v>295.39</v>
      </c>
    </row>
    <row r="11" spans="1:37" x14ac:dyDescent="0.25">
      <c r="A11" s="2" t="s">
        <v>0</v>
      </c>
      <c r="C11" s="1" t="s">
        <v>8</v>
      </c>
      <c r="D11">
        <f>INDEX(CLM50_Con!$D$3:$BF$104,1+ (VLOOKUP(D$2,'Dropdown lists'!$E$2:$F$35,2,FALSE) -1)*3+2,$A$14)</f>
        <v>290.77999999999997</v>
      </c>
      <c r="E11">
        <f>INDEX(CLM50_Con!$D$3:$BF$104,1+ (VLOOKUP(E$2,'Dropdown lists'!$E$2:$F$35,2,FALSE) -1)*3+2,$A$14)</f>
        <v>275.06</v>
      </c>
      <c r="F11">
        <f>INDEX(CLM50_Con!$D$3:$BF$104,1+ (VLOOKUP(F$2,'Dropdown lists'!$E$2:$F$35,2,FALSE) -1)*3+2,$A$14)</f>
        <v>278.92</v>
      </c>
      <c r="G11" t="str">
        <f>INDEX(CLM50_Con!$D$3:$BF$104,1+ (VLOOKUP(G$2,'Dropdown lists'!$E$2:$F$35,2,FALSE) -1)*3+2,$A$14)</f>
        <v xml:space="preserve"> </v>
      </c>
      <c r="H11">
        <f>INDEX(CLM50_Con!$D$3:$BF$104,1+ (VLOOKUP(H$2,'Dropdown lists'!$E$2:$F$35,2,FALSE) -1)*3+2,$A$14)</f>
        <v>280.54000000000002</v>
      </c>
      <c r="I11">
        <f>INDEX(CLM50_Con!$D$3:$BF$104,1+ (VLOOKUP(I$2,'Dropdown lists'!$E$2:$F$35,2,FALSE) -1)*3+2,$A$14)</f>
        <v>277.68</v>
      </c>
      <c r="J11">
        <f>INDEX(CLM50_Con!$D$3:$BF$104,1+ (VLOOKUP(J$2,'Dropdown lists'!$E$2:$F$35,2,FALSE) -1)*3+2,$A$14)</f>
        <v>282.79000000000002</v>
      </c>
      <c r="K11">
        <f>INDEX(CLM50_Con!$D$3:$BF$104,1+ (VLOOKUP(K$2,'Dropdown lists'!$E$2:$F$35,2,FALSE) -1)*3+2,$A$14)</f>
        <v>282.56</v>
      </c>
      <c r="L11">
        <f>INDEX(CLM50_Con!$D$3:$BF$104,1+ (VLOOKUP(L$2,'Dropdown lists'!$E$2:$F$35,2,FALSE) -1)*3+2,$A$14)</f>
        <v>284.18</v>
      </c>
      <c r="M11">
        <f>INDEX(CLM50_Con!$D$3:$BF$104,1+ (VLOOKUP(M$2,'Dropdown lists'!$E$2:$F$35,2,FALSE) -1)*3+2,$A$14)</f>
        <v>284.16000000000003</v>
      </c>
      <c r="N11">
        <f>INDEX(CLM50_Con!$D$3:$BF$104,1+ (VLOOKUP(N$2,'Dropdown lists'!$E$2:$F$35,2,FALSE) -1)*3+2,$A$14)</f>
        <v>282.93</v>
      </c>
      <c r="O11">
        <f>INDEX(CLM50_Con!$D$3:$BF$104,1+ (VLOOKUP(O$2,'Dropdown lists'!$E$2:$F$35,2,FALSE) -1)*3+2,$A$14)</f>
        <v>283.98</v>
      </c>
      <c r="P11">
        <f>INDEX(CLM50_Con!$D$3:$BF$104,1+ (VLOOKUP(P$2,'Dropdown lists'!$E$2:$F$35,2,FALSE) -1)*3+2,$A$14)</f>
        <v>285.81</v>
      </c>
      <c r="Q11">
        <f>INDEX(CLM50_Con!$D$3:$BF$104,1+ (VLOOKUP(Q$2,'Dropdown lists'!$E$2:$F$35,2,FALSE) -1)*3+2,$A$14)</f>
        <v>289.99</v>
      </c>
      <c r="R11">
        <f>INDEX(CLM50_Con!$D$3:$BF$104,1+ (VLOOKUP(R$2,'Dropdown lists'!$E$2:$F$35,2,FALSE) -1)*3+2,$A$14)</f>
        <v>287.33</v>
      </c>
      <c r="S11">
        <f>INDEX(CLM50_Con!$D$3:$BF$104,1+ (VLOOKUP(S$2,'Dropdown lists'!$E$2:$F$35,2,FALSE) -1)*3+2,$A$14)</f>
        <v>291.26</v>
      </c>
      <c r="T11">
        <f>INDEX(CLM50_Con!$D$3:$BF$104,1+ (VLOOKUP(T$2,'Dropdown lists'!$E$2:$F$35,2,FALSE) -1)*3+2,$A$14)</f>
        <v>291.45999999999998</v>
      </c>
      <c r="U11">
        <f>INDEX(CLM50_Con!$D$3:$BF$104,1+ (VLOOKUP(U$2,'Dropdown lists'!$E$2:$F$35,2,FALSE) -1)*3+2,$A$14)</f>
        <v>288.22000000000003</v>
      </c>
      <c r="V11">
        <f>INDEX(CLM50_Con!$D$3:$BF$104,1+ (VLOOKUP(V$2,'Dropdown lists'!$E$2:$F$35,2,FALSE) -1)*3+2,$A$14)</f>
        <v>292.08</v>
      </c>
      <c r="W11">
        <f>INDEX(CLM50_Con!$D$3:$BF$104,1+ (VLOOKUP(W$2,'Dropdown lists'!$E$2:$F$35,2,FALSE) -1)*3+2,$A$14)</f>
        <v>285.85000000000002</v>
      </c>
      <c r="X11">
        <f>INDEX(CLM50_Con!$D$3:$BF$104,1+ (VLOOKUP(X$2,'Dropdown lists'!$E$2:$F$35,2,FALSE) -1)*3+2,$A$14)</f>
        <v>290.91000000000003</v>
      </c>
      <c r="Y11">
        <f>INDEX(CLM50_Con!$D$3:$BF$104,1+ (VLOOKUP(Y$2,'Dropdown lists'!$E$2:$F$35,2,FALSE) -1)*3+2,$A$14)</f>
        <v>299.52999999999997</v>
      </c>
      <c r="Z11">
        <f>INDEX(CLM50_Con!$D$3:$BF$104,1+ (VLOOKUP(Z$2,'Dropdown lists'!$E$2:$F$35,2,FALSE) -1)*3+2,$A$14)</f>
        <v>297.47000000000003</v>
      </c>
      <c r="AA11">
        <f>INDEX(CLM50_Con!$D$3:$BF$104,1+ (VLOOKUP(AA$2,'Dropdown lists'!$E$2:$F$35,2,FALSE) -1)*3+2,$A$14)</f>
        <v>297.16000000000003</v>
      </c>
      <c r="AB11">
        <f>INDEX(CLM50_Con!$D$3:$BF$104,1+ (VLOOKUP(AB$2,'Dropdown lists'!$E$2:$F$35,2,FALSE) -1)*3+2,$A$14)</f>
        <v>297.17</v>
      </c>
      <c r="AC11">
        <f>INDEX(CLM50_Con!$D$3:$BF$104,1+ (VLOOKUP(AC$2,'Dropdown lists'!$E$2:$F$35,2,FALSE) -1)*3+2,$A$14)</f>
        <v>296.51</v>
      </c>
      <c r="AD11">
        <f>INDEX(CLM50_Con!$D$3:$BF$104,1+ (VLOOKUP(AD$2,'Dropdown lists'!$E$2:$F$35,2,FALSE) -1)*3+2,$A$14)</f>
        <v>301.25</v>
      </c>
      <c r="AE11">
        <f>INDEX(CLM50_Con!$D$3:$BF$104,1+ (VLOOKUP(AE$2,'Dropdown lists'!$E$2:$F$35,2,FALSE) -1)*3+2,$A$14)</f>
        <v>298.3</v>
      </c>
      <c r="AF11">
        <f>INDEX(CLM50_Con!$D$3:$BF$104,1+ (VLOOKUP(AF$2,'Dropdown lists'!$E$2:$F$35,2,FALSE) -1)*3+2,$A$14)</f>
        <v>296.48</v>
      </c>
      <c r="AG11">
        <f>INDEX(CLM50_Con!$D$3:$BF$104,1+ (VLOOKUP(AG$2,'Dropdown lists'!$E$2:$F$35,2,FALSE) -1)*3+2,$A$14)</f>
        <v>292.95</v>
      </c>
      <c r="AH11">
        <f>INDEX(CLM50_Con!$D$3:$BF$104,1+ (VLOOKUP(AH$2,'Dropdown lists'!$E$2:$F$35,2,FALSE) -1)*3+2,$A$14)</f>
        <v>299.45999999999998</v>
      </c>
      <c r="AI11">
        <f>INDEX(CLM50_Con!$D$3:$BF$104,1+ (VLOOKUP(AI$2,'Dropdown lists'!$E$2:$F$35,2,FALSE) -1)*3+2,$A$14)</f>
        <v>296.10000000000002</v>
      </c>
      <c r="AJ11">
        <f>INDEX(CLM50_Con!$D$3:$BF$104,1+ (VLOOKUP(AJ$2,'Dropdown lists'!$E$2:$F$35,2,FALSE) -1)*3+2,$A$14)</f>
        <v>299.77999999999997</v>
      </c>
      <c r="AK11">
        <f>INDEX(CLM50_Con!$D$3:$BF$104,1+ (VLOOKUP(AK$2,'Dropdown lists'!$E$2:$F$35,2,FALSE) -1)*3+2,$A$14)</f>
        <v>292.83</v>
      </c>
    </row>
    <row r="12" spans="1:37" x14ac:dyDescent="0.25">
      <c r="A12">
        <f>IF(A11="ANN",0,IF(A11="DJF",1,IF(A11="MAM",2,IF(A11="JJA",3,4))))</f>
        <v>0</v>
      </c>
      <c r="C12" t="s">
        <v>69</v>
      </c>
      <c r="D12" t="str">
        <f>D2</f>
        <v>Global</v>
      </c>
      <c r="E12" t="str">
        <f t="shared" ref="E12:AK12" si="1">E2</f>
        <v>Alaska</v>
      </c>
      <c r="F12" t="str">
        <f t="shared" si="1"/>
        <v>Canada</v>
      </c>
      <c r="G12" t="str">
        <f t="shared" si="1"/>
        <v>Greenland</v>
      </c>
      <c r="H12" t="str">
        <f t="shared" si="1"/>
        <v>N_Europe</v>
      </c>
      <c r="I12" t="str">
        <f t="shared" si="1"/>
        <v>Russia</v>
      </c>
      <c r="J12" t="str">
        <f t="shared" si="1"/>
        <v>NW_USA</v>
      </c>
      <c r="K12" t="str">
        <f t="shared" si="1"/>
        <v>NC_USA</v>
      </c>
      <c r="L12" t="str">
        <f t="shared" si="1"/>
        <v>NE_USA</v>
      </c>
      <c r="M12" t="str">
        <f t="shared" si="1"/>
        <v>W_Europe</v>
      </c>
      <c r="N12" t="str">
        <f t="shared" si="1"/>
        <v>E_Europe</v>
      </c>
      <c r="O12" t="str">
        <f t="shared" si="1"/>
        <v>C_Asia</v>
      </c>
      <c r="P12" t="str">
        <f t="shared" si="1"/>
        <v>E_Asia</v>
      </c>
      <c r="Q12" t="str">
        <f t="shared" si="1"/>
        <v>Temp_SA</v>
      </c>
      <c r="R12" t="str">
        <f t="shared" si="1"/>
        <v>SW_USA</v>
      </c>
      <c r="S12" t="str">
        <f t="shared" si="1"/>
        <v>SC_USA</v>
      </c>
      <c r="T12" t="str">
        <f t="shared" si="1"/>
        <v>SE_USA</v>
      </c>
      <c r="U12" t="str">
        <f t="shared" si="1"/>
        <v>S_Europe</v>
      </c>
      <c r="V12" t="str">
        <f t="shared" si="1"/>
        <v>Mid_East</v>
      </c>
      <c r="W12" t="str">
        <f t="shared" si="1"/>
        <v>China</v>
      </c>
      <c r="X12" t="str">
        <f t="shared" si="1"/>
        <v>Australia</v>
      </c>
      <c r="Y12" t="str">
        <f t="shared" si="1"/>
        <v>Caribbean</v>
      </c>
      <c r="Z12" t="str">
        <f t="shared" si="1"/>
        <v>Middle_Am</v>
      </c>
      <c r="AA12" t="str">
        <f t="shared" si="1"/>
        <v>Trop_SA</v>
      </c>
      <c r="AB12" t="str">
        <f t="shared" si="1"/>
        <v>Brazil</v>
      </c>
      <c r="AC12" t="str">
        <f t="shared" si="1"/>
        <v>N_Africa</v>
      </c>
      <c r="AD12" t="str">
        <f t="shared" si="1"/>
        <v>W_Africa</v>
      </c>
      <c r="AE12" t="str">
        <f t="shared" si="1"/>
        <v>C_Africa</v>
      </c>
      <c r="AF12" t="str">
        <f t="shared" si="1"/>
        <v>E_Africa</v>
      </c>
      <c r="AG12" t="str">
        <f t="shared" si="1"/>
        <v>S_Africa</v>
      </c>
      <c r="AH12" t="str">
        <f t="shared" si="1"/>
        <v>India</v>
      </c>
      <c r="AI12" t="str">
        <f t="shared" si="1"/>
        <v>S_Asia</v>
      </c>
      <c r="AJ12" t="str">
        <f t="shared" si="1"/>
        <v>SE_Asia</v>
      </c>
      <c r="AK12" t="str">
        <f t="shared" si="1"/>
        <v>Oceania</v>
      </c>
    </row>
    <row r="13" spans="1:37" x14ac:dyDescent="0.25">
      <c r="A13" t="s">
        <v>62</v>
      </c>
      <c r="C13" s="1" t="s">
        <v>6</v>
      </c>
      <c r="D13">
        <f ca="1">D3-D9</f>
        <v>-1.999999999998181E-2</v>
      </c>
      <c r="E13" t="e">
        <f ca="1">E3-E9</f>
        <v>#VALUE!</v>
      </c>
      <c r="F13">
        <f t="shared" ref="F13:AK13" ca="1" si="2">F3-F9</f>
        <v>-9.9999999999909051E-3</v>
      </c>
      <c r="G13" t="e">
        <f t="shared" ca="1" si="2"/>
        <v>#VALUE!</v>
      </c>
      <c r="H13">
        <f t="shared" ca="1" si="2"/>
        <v>-2.9999999999972715E-2</v>
      </c>
      <c r="I13">
        <f t="shared" ca="1" si="2"/>
        <v>9.9999999999909051E-3</v>
      </c>
      <c r="J13">
        <f t="shared" ca="1" si="2"/>
        <v>-9.9999999999909051E-3</v>
      </c>
      <c r="K13">
        <f t="shared" ca="1" si="2"/>
        <v>-6.9999999999993179E-2</v>
      </c>
      <c r="L13">
        <f t="shared" ca="1" si="2"/>
        <v>-6.9999999999993179E-2</v>
      </c>
      <c r="M13" t="e">
        <f t="shared" ca="1" si="2"/>
        <v>#VALUE!</v>
      </c>
      <c r="N13" t="e">
        <f t="shared" ca="1" si="2"/>
        <v>#VALUE!</v>
      </c>
      <c r="O13">
        <f t="shared" ca="1" si="2"/>
        <v>0</v>
      </c>
      <c r="P13">
        <f t="shared" ca="1" si="2"/>
        <v>-3.0000000000029559E-2</v>
      </c>
      <c r="Q13">
        <f t="shared" ca="1" si="2"/>
        <v>-2.9999999999972715E-2</v>
      </c>
      <c r="R13">
        <f t="shared" ca="1" si="2"/>
        <v>-1.999999999998181E-2</v>
      </c>
      <c r="S13">
        <f t="shared" ca="1" si="2"/>
        <v>-9.0000000000031832E-2</v>
      </c>
      <c r="T13">
        <f t="shared" ca="1" si="2"/>
        <v>-8.9999999999974989E-2</v>
      </c>
      <c r="U13" t="e">
        <f t="shared" ca="1" si="2"/>
        <v>#VALUE!</v>
      </c>
      <c r="V13">
        <f t="shared" ca="1" si="2"/>
        <v>0</v>
      </c>
      <c r="W13">
        <f t="shared" ca="1" si="2"/>
        <v>0</v>
      </c>
      <c r="X13">
        <f t="shared" ca="1" si="2"/>
        <v>-4.9999999999954525E-2</v>
      </c>
      <c r="Y13" t="e">
        <f t="shared" ca="1" si="2"/>
        <v>#VALUE!</v>
      </c>
      <c r="Z13">
        <f t="shared" ca="1" si="2"/>
        <v>-3.0000000000029559E-2</v>
      </c>
      <c r="AA13">
        <f t="shared" ca="1" si="2"/>
        <v>-9.9999999999909051E-3</v>
      </c>
      <c r="AB13">
        <f t="shared" ca="1" si="2"/>
        <v>-1.999999999998181E-2</v>
      </c>
      <c r="AC13">
        <f t="shared" ca="1" si="2"/>
        <v>-9.9999999999909051E-3</v>
      </c>
      <c r="AD13" t="e">
        <f t="shared" ca="1" si="2"/>
        <v>#VALUE!</v>
      </c>
      <c r="AE13">
        <f t="shared" ca="1" si="2"/>
        <v>-4.0000000000020464E-2</v>
      </c>
      <c r="AF13">
        <f t="shared" ca="1" si="2"/>
        <v>9.9999999999909051E-3</v>
      </c>
      <c r="AG13">
        <f t="shared" ca="1" si="2"/>
        <v>-9.9999999999909051E-3</v>
      </c>
      <c r="AH13">
        <f t="shared" ca="1" si="2"/>
        <v>-1.999999999998181E-2</v>
      </c>
      <c r="AI13">
        <f t="shared" ca="1" si="2"/>
        <v>-1.999999999998181E-2</v>
      </c>
      <c r="AJ13">
        <f t="shared" ca="1" si="2"/>
        <v>0</v>
      </c>
      <c r="AK13" t="e">
        <f t="shared" ca="1" si="2"/>
        <v>#VALUE!</v>
      </c>
    </row>
    <row r="14" spans="1:37" x14ac:dyDescent="0.25">
      <c r="A14">
        <f>1+A12*11+A4</f>
        <v>5</v>
      </c>
      <c r="C14" s="1" t="s">
        <v>7</v>
      </c>
      <c r="D14">
        <f t="shared" ref="D14:AK14" ca="1" si="3">D4-D10</f>
        <v>-1.0000000000047748E-2</v>
      </c>
      <c r="E14">
        <f t="shared" ca="1" si="3"/>
        <v>-9.0000000000031832E-2</v>
      </c>
      <c r="F14">
        <f t="shared" ca="1" si="3"/>
        <v>0</v>
      </c>
      <c r="G14" t="e">
        <f t="shared" ca="1" si="3"/>
        <v>#VALUE!</v>
      </c>
      <c r="H14">
        <f t="shared" ca="1" si="3"/>
        <v>0</v>
      </c>
      <c r="I14">
        <f t="shared" ca="1" si="3"/>
        <v>0</v>
      </c>
      <c r="J14">
        <f t="shared" ca="1" si="3"/>
        <v>-9.9999999999909051E-3</v>
      </c>
      <c r="K14">
        <f t="shared" ca="1" si="3"/>
        <v>9.9999999999909051E-3</v>
      </c>
      <c r="L14">
        <f t="shared" ca="1" si="3"/>
        <v>0</v>
      </c>
      <c r="M14">
        <f t="shared" ca="1" si="3"/>
        <v>0</v>
      </c>
      <c r="N14">
        <f t="shared" ca="1" si="3"/>
        <v>0</v>
      </c>
      <c r="O14">
        <f t="shared" ca="1" si="3"/>
        <v>0</v>
      </c>
      <c r="P14">
        <f t="shared" ca="1" si="3"/>
        <v>-1.0000000000047748E-2</v>
      </c>
      <c r="Q14">
        <f t="shared" ca="1" si="3"/>
        <v>-9.9999999999909051E-3</v>
      </c>
      <c r="R14">
        <f t="shared" ca="1" si="3"/>
        <v>-9.9999999999909051E-3</v>
      </c>
      <c r="S14">
        <f t="shared" ca="1" si="3"/>
        <v>0</v>
      </c>
      <c r="T14">
        <f t="shared" ca="1" si="3"/>
        <v>0</v>
      </c>
      <c r="U14">
        <f t="shared" ca="1" si="3"/>
        <v>0</v>
      </c>
      <c r="V14">
        <f t="shared" ca="1" si="3"/>
        <v>-2.0000000000038654E-2</v>
      </c>
      <c r="W14">
        <f t="shared" ca="1" si="3"/>
        <v>-9.9999999999909051E-3</v>
      </c>
      <c r="X14">
        <f t="shared" ca="1" si="3"/>
        <v>-9.9999999999909051E-3</v>
      </c>
      <c r="Y14">
        <f t="shared" ca="1" si="3"/>
        <v>-9.9999999999909051E-3</v>
      </c>
      <c r="Z14">
        <f t="shared" ca="1" si="3"/>
        <v>-1.999999999998181E-2</v>
      </c>
      <c r="AA14">
        <f t="shared" ca="1" si="3"/>
        <v>-1.999999999998181E-2</v>
      </c>
      <c r="AB14">
        <f t="shared" ca="1" si="3"/>
        <v>-3.0000000000029559E-2</v>
      </c>
      <c r="AC14">
        <f t="shared" ca="1" si="3"/>
        <v>-9.9999999999909051E-3</v>
      </c>
      <c r="AD14">
        <f t="shared" ca="1" si="3"/>
        <v>-2.0000000000038654E-2</v>
      </c>
      <c r="AE14">
        <f t="shared" ca="1" si="3"/>
        <v>-1.999999999998181E-2</v>
      </c>
      <c r="AF14">
        <f t="shared" ca="1" si="3"/>
        <v>-9.9999999999909051E-3</v>
      </c>
      <c r="AG14">
        <f t="shared" ca="1" si="3"/>
        <v>0</v>
      </c>
      <c r="AH14">
        <f t="shared" ca="1" si="3"/>
        <v>0</v>
      </c>
      <c r="AI14">
        <f t="shared" ca="1" si="3"/>
        <v>-1.0000000000047748E-2</v>
      </c>
      <c r="AJ14">
        <f t="shared" ca="1" si="3"/>
        <v>-9.9999999999909051E-3</v>
      </c>
      <c r="AK14">
        <f t="shared" ca="1" si="3"/>
        <v>0</v>
      </c>
    </row>
    <row r="15" spans="1:37" x14ac:dyDescent="0.25">
      <c r="C15" s="1" t="s">
        <v>8</v>
      </c>
      <c r="D15">
        <f t="shared" ref="D15:AK15" ca="1" si="4">D5-D11</f>
        <v>0</v>
      </c>
      <c r="E15">
        <f t="shared" ca="1" si="4"/>
        <v>-0.11000000000001364</v>
      </c>
      <c r="F15">
        <f t="shared" ca="1" si="4"/>
        <v>9.9999999999909051E-3</v>
      </c>
      <c r="G15" t="e">
        <f t="shared" ca="1" si="4"/>
        <v>#VALUE!</v>
      </c>
      <c r="H15">
        <f t="shared" ca="1" si="4"/>
        <v>-2.0000000000038654E-2</v>
      </c>
      <c r="I15">
        <f t="shared" ca="1" si="4"/>
        <v>-1.999999999998181E-2</v>
      </c>
      <c r="J15">
        <f t="shared" ca="1" si="4"/>
        <v>-1.0000000000047748E-2</v>
      </c>
      <c r="K15">
        <f t="shared" ca="1" si="4"/>
        <v>-1.999999999998181E-2</v>
      </c>
      <c r="L15">
        <f t="shared" ca="1" si="4"/>
        <v>0</v>
      </c>
      <c r="M15">
        <f t="shared" ca="1" si="4"/>
        <v>-1.0000000000047748E-2</v>
      </c>
      <c r="N15">
        <f t="shared" ca="1" si="4"/>
        <v>0</v>
      </c>
      <c r="O15">
        <f t="shared" ca="1" si="4"/>
        <v>-2.0000000000038654E-2</v>
      </c>
      <c r="P15">
        <f t="shared" ca="1" si="4"/>
        <v>0</v>
      </c>
      <c r="Q15">
        <f t="shared" ca="1" si="4"/>
        <v>0</v>
      </c>
      <c r="R15">
        <f t="shared" ca="1" si="4"/>
        <v>9.9999999999909051E-3</v>
      </c>
      <c r="S15">
        <f t="shared" ca="1" si="4"/>
        <v>0</v>
      </c>
      <c r="T15">
        <f t="shared" ca="1" si="4"/>
        <v>0</v>
      </c>
      <c r="U15">
        <f t="shared" ca="1" si="4"/>
        <v>-1.0000000000047748E-2</v>
      </c>
      <c r="V15">
        <f t="shared" ca="1" si="4"/>
        <v>9.9999999999909051E-3</v>
      </c>
      <c r="W15">
        <f t="shared" ca="1" si="4"/>
        <v>-2.0000000000038654E-2</v>
      </c>
      <c r="X15">
        <f t="shared" ca="1" si="4"/>
        <v>0</v>
      </c>
      <c r="Y15">
        <f t="shared" ca="1" si="4"/>
        <v>0</v>
      </c>
      <c r="Z15">
        <f t="shared" ca="1" si="4"/>
        <v>0</v>
      </c>
      <c r="AA15">
        <f t="shared" ca="1" si="4"/>
        <v>0</v>
      </c>
      <c r="AB15">
        <f t="shared" ca="1" si="4"/>
        <v>-2.0000000000038654E-2</v>
      </c>
      <c r="AC15">
        <f t="shared" ca="1" si="4"/>
        <v>0</v>
      </c>
      <c r="AD15">
        <f t="shared" ca="1" si="4"/>
        <v>0</v>
      </c>
      <c r="AE15">
        <f t="shared" ca="1" si="4"/>
        <v>0</v>
      </c>
      <c r="AF15">
        <f t="shared" ca="1" si="4"/>
        <v>9.9999999999909051E-3</v>
      </c>
      <c r="AG15">
        <f t="shared" ca="1" si="4"/>
        <v>0</v>
      </c>
      <c r="AH15">
        <f t="shared" ca="1" si="4"/>
        <v>0</v>
      </c>
      <c r="AI15">
        <f t="shared" ca="1" si="4"/>
        <v>0</v>
      </c>
      <c r="AJ15">
        <f t="shared" ca="1" si="4"/>
        <v>1.0000000000047748E-2</v>
      </c>
      <c r="AK15">
        <f t="shared" ca="1" si="4"/>
        <v>0</v>
      </c>
    </row>
    <row r="16" spans="1:37" x14ac:dyDescent="0.25">
      <c r="A16" s="28" t="s">
        <v>258</v>
      </c>
      <c r="B16" s="29" t="s">
        <v>384</v>
      </c>
      <c r="S16" t="s">
        <v>375</v>
      </c>
      <c r="T16" s="28" t="s">
        <v>8</v>
      </c>
      <c r="U16">
        <f>IF(T16="TBD",0,IF(T16="HD",1,2))</f>
        <v>2</v>
      </c>
    </row>
    <row r="17" spans="1:27" ht="19.5" thickBot="1" x14ac:dyDescent="0.35">
      <c r="A17">
        <f>VLOOKUP(A16,'Dropdown lists'!$J$2:$K$19,2,FALSE)</f>
        <v>5</v>
      </c>
      <c r="J17">
        <f>VLOOKUP(H$2,'Dropdown lists'!$E$2:$F$35,2)</f>
        <v>16</v>
      </c>
      <c r="V17" s="51" t="str">
        <f>D18&amp;" for "&amp; T16</f>
        <v>ANN changes in TMEANU (K) for scenario CLM50_FBE for MD</v>
      </c>
    </row>
    <row r="18" spans="1:27" x14ac:dyDescent="0.25">
      <c r="A18">
        <f>IF(OR(A16="F_window",A16="HVAC_Tmax",A16="HVAC_Tmin"),1,0)</f>
        <v>0</v>
      </c>
      <c r="D18" t="str">
        <f>A11&amp;" changes in "&amp;A3&amp;" for scenario "&amp;A6</f>
        <v>ANN changes in TMEANU (K) for scenario CLM50_FBE</v>
      </c>
      <c r="S18" s="21" t="s">
        <v>66</v>
      </c>
      <c r="T18" s="16" t="s">
        <v>60</v>
      </c>
      <c r="U18" s="17" t="str">
        <f>$A$8</f>
        <v>FBE</v>
      </c>
      <c r="V18" s="18" t="s">
        <v>60</v>
      </c>
      <c r="W18" s="19" t="str">
        <f>$A$8</f>
        <v>FBE</v>
      </c>
      <c r="X18" s="16" t="s">
        <v>60</v>
      </c>
      <c r="Y18" s="17" t="str">
        <f>$A$8</f>
        <v>FBE</v>
      </c>
      <c r="Z18" s="16" t="s">
        <v>60</v>
      </c>
      <c r="AA18" s="17" t="str">
        <f>$A$8</f>
        <v>FBE</v>
      </c>
    </row>
    <row r="19" spans="1:27" ht="15.75" thickBot="1" x14ac:dyDescent="0.3">
      <c r="D19" t="str">
        <f>IF($A$4&lt;=3,"Energy Change (GW)","Temperature change (K)")</f>
        <v>Temperature change (K)</v>
      </c>
      <c r="S19" s="22" t="s">
        <v>54</v>
      </c>
      <c r="T19" s="23" t="s">
        <v>371</v>
      </c>
      <c r="U19" s="24" t="s">
        <v>371</v>
      </c>
      <c r="V19" s="20" t="s">
        <v>372</v>
      </c>
      <c r="W19" s="20" t="s">
        <v>372</v>
      </c>
      <c r="X19" s="23" t="s">
        <v>374</v>
      </c>
      <c r="Y19" s="25" t="s">
        <v>374</v>
      </c>
      <c r="Z19" s="23" t="s">
        <v>373</v>
      </c>
      <c r="AA19" s="26" t="s">
        <v>373</v>
      </c>
    </row>
    <row r="20" spans="1:27" x14ac:dyDescent="0.25">
      <c r="R20" s="50" t="s">
        <v>376</v>
      </c>
      <c r="S20" s="12" t="s">
        <v>5</v>
      </c>
      <c r="T20" s="14" t="str">
        <f>INDEX(CON!$B$1:$M$132,1+(VLOOKUP($S20,'Dropdown lists'!$E$2:$G$35,3,FALSE)-1)+'Analysis Region'!$U$16*33,5)</f>
        <v xml:space="preserve">conc panel/conc masonry      </v>
      </c>
      <c r="U20" s="15" t="str">
        <f ca="1">INDEX(INDIRECT($A$8&amp;"!$B$1:$M$132"),1+(VLOOKUP($S20,'Dropdown lists'!$E$2:$G$35,3,FALSE)-1)+'Analysis Region'!$U$16*33,5)</f>
        <v xml:space="preserve">conc panel/conc masonry      </v>
      </c>
      <c r="V20" s="14" t="str">
        <f>INDEX(CON!$B$1:$M$132,1+(VLOOKUP($S20,'Dropdown lists'!$E$2:$G$35,3,FALSE)-1)+'Analysis Region'!$U$16*33,9)</f>
        <v xml:space="preserve">BUR/concrete deck        </v>
      </c>
      <c r="W20" s="15" t="str">
        <f ca="1">INDEX(INDIRECT($A$8&amp;"!$B$1:$M$132"),1+(VLOOKUP($S20,'Dropdown lists'!$E$2:$G$35,3,FALSE)-1)+'Analysis Region'!$U$16*33,9)</f>
        <v xml:space="preserve">BUR/concrete deck        </v>
      </c>
      <c r="X20" s="14" t="str">
        <f>INDEX(CON!$B$1:$M$132,1+(VLOOKUP($S20,'Dropdown lists'!$E$2:$G$35,3,FALSE)-1)+'Analysis Region'!$U$16*33,10)</f>
        <v xml:space="preserve">asphalt road/simple     </v>
      </c>
      <c r="Y20" s="15" t="str">
        <f ca="1">INDEX(INDIRECT($A$8&amp;"!$B$1:$M$132"),1+(VLOOKUP($S20,'Dropdown lists'!$E$2:$G$35,3,FALSE)-1)+'Analysis Region'!$U$16*33,10)</f>
        <v xml:space="preserve">asphalt road/simple     </v>
      </c>
      <c r="Z20" s="14" t="str">
        <f>INDEX(CON!$B$1:$M$132,1+(VLOOKUP($S20,'Dropdown lists'!$E$2:$G$35,3,FALSE)-1)+'Analysis Region'!$U$16*33,7)</f>
        <v xml:space="preserve"> glass_2c   </v>
      </c>
      <c r="AA20" s="15" t="str">
        <f ca="1">INDEX(INDIRECT($A$8&amp;"!$B$1:$M$132"),1+(VLOOKUP($S20,'Dropdown lists'!$E$2:$G$35,3,FALSE)-1)+'Analysis Region'!$U$16*33,7)</f>
        <v xml:space="preserve"> glass_2c   </v>
      </c>
    </row>
    <row r="21" spans="1:27" x14ac:dyDescent="0.25">
      <c r="R21" s="50" t="s">
        <v>376</v>
      </c>
      <c r="S21" s="12" t="s">
        <v>13</v>
      </c>
      <c r="T21" s="8" t="str">
        <f>INDEX(CON!$B$1:$M$132,1+(VLOOKUP($S21,'Dropdown lists'!$E$2:$G$35,3,FALSE)-1)+'Analysis Region'!$U$16*33,5)</f>
        <v xml:space="preserve">conc panel/conc masonry      </v>
      </c>
      <c r="U21" s="9" t="str">
        <f ca="1">INDEX(INDIRECT($A$8&amp;"!$B$1:$M$132"),1+(VLOOKUP($S21,'Dropdown lists'!$E$2:$G$35,3,FALSE)-1)+'Analysis Region'!$U$16*33,5)</f>
        <v xml:space="preserve">conc panel/conc masonry      </v>
      </c>
      <c r="V21" s="8" t="str">
        <f>INDEX(CON!$B$1:$M$132,1+(VLOOKUP($S21,'Dropdown lists'!$E$2:$G$35,3,FALSE)-1)+'Analysis Region'!$U$16*33,9)</f>
        <v xml:space="preserve">BUR/concrete deck        </v>
      </c>
      <c r="W21" s="9" t="str">
        <f ca="1">INDEX(INDIRECT($A$8&amp;"!$B$1:$M$132"),1+(VLOOKUP($S21,'Dropdown lists'!$E$2:$G$35,3,FALSE)-1)+'Analysis Region'!$U$16*33,9)</f>
        <v xml:space="preserve">BUR/concrete deck        </v>
      </c>
      <c r="X21" s="8" t="str">
        <f>INDEX(CON!$B$1:$M$132,1+(VLOOKUP($S21,'Dropdown lists'!$E$2:$G$35,3,FALSE)-1)+'Analysis Region'!$U$16*33,10)</f>
        <v xml:space="preserve">asphalt road/stabilized </v>
      </c>
      <c r="Y21" s="9" t="str">
        <f ca="1">INDEX(INDIRECT($A$8&amp;"!$B$1:$M$132"),1+(VLOOKUP($S21,'Dropdown lists'!$E$2:$G$35,3,FALSE)-1)+'Analysis Region'!$U$16*33,10)</f>
        <v xml:space="preserve">asphalt road/stabilized </v>
      </c>
      <c r="Z21" s="8" t="str">
        <f>INDEX(CON!$B$1:$M$132,1+(VLOOKUP($S21,'Dropdown lists'!$E$2:$G$35,3,FALSE)-1)+'Analysis Region'!$U$16*33,7)</f>
        <v xml:space="preserve"> glass_2c   </v>
      </c>
      <c r="AA21" s="9" t="str">
        <f ca="1">INDEX(INDIRECT($A$8&amp;"!$B$1:$M$132"),1+(VLOOKUP($S21,'Dropdown lists'!$E$2:$G$35,3,FALSE)-1)+'Analysis Region'!$U$16*33,7)</f>
        <v xml:space="preserve"> glass_2c   </v>
      </c>
    </row>
    <row r="22" spans="1:27" x14ac:dyDescent="0.25">
      <c r="R22" s="50" t="s">
        <v>376</v>
      </c>
      <c r="S22" s="12" t="s">
        <v>19</v>
      </c>
      <c r="T22" s="8" t="str">
        <f>INDEX(CON!$B$1:$M$132,1+(VLOOKUP($S22,'Dropdown lists'!$E$2:$G$35,3,FALSE)-1)+'Analysis Region'!$U$16*33,5)</f>
        <v xml:space="preserve">conc panel/conc masonry      </v>
      </c>
      <c r="U22" s="9" t="str">
        <f ca="1">INDEX(INDIRECT($A$8&amp;"!$B$1:$M$132"),1+(VLOOKUP($S22,'Dropdown lists'!$E$2:$G$35,3,FALSE)-1)+'Analysis Region'!$U$16*33,5)</f>
        <v xml:space="preserve">conc panel/conc masonry      </v>
      </c>
      <c r="V22" s="8" t="str">
        <f>INDEX(CON!$B$1:$M$132,1+(VLOOKUP($S22,'Dropdown lists'!$E$2:$G$35,3,FALSE)-1)+'Analysis Region'!$U$16*33,9)</f>
        <v xml:space="preserve">BUR/concrete deck        </v>
      </c>
      <c r="W22" s="9" t="str">
        <f ca="1">INDEX(INDIRECT($A$8&amp;"!$B$1:$M$132"),1+(VLOOKUP($S22,'Dropdown lists'!$E$2:$G$35,3,FALSE)-1)+'Analysis Region'!$U$16*33,9)</f>
        <v xml:space="preserve">BUR/concrete deck        </v>
      </c>
      <c r="X22" s="8" t="str">
        <f>INDEX(CON!$B$1:$M$132,1+(VLOOKUP($S22,'Dropdown lists'!$E$2:$G$35,3,FALSE)-1)+'Analysis Region'!$U$16*33,10)</f>
        <v xml:space="preserve">dirt improved           </v>
      </c>
      <c r="Y22" s="9" t="str">
        <f ca="1">INDEX(INDIRECT($A$8&amp;"!$B$1:$M$132"),1+(VLOOKUP($S22,'Dropdown lists'!$E$2:$G$35,3,FALSE)-1)+'Analysis Region'!$U$16*33,10)</f>
        <v xml:space="preserve">dirt improved           </v>
      </c>
      <c r="Z22" s="8" t="str">
        <f>INDEX(CON!$B$1:$M$132,1+(VLOOKUP($S22,'Dropdown lists'!$E$2:$G$35,3,FALSE)-1)+'Analysis Region'!$U$16*33,7)</f>
        <v xml:space="preserve"> glass_2c   </v>
      </c>
      <c r="AA22" s="9" t="str">
        <f ca="1">INDEX(INDIRECT($A$8&amp;"!$B$1:$M$132"),1+(VLOOKUP($S22,'Dropdown lists'!$E$2:$G$35,3,FALSE)-1)+'Analysis Region'!$U$16*33,7)</f>
        <v xml:space="preserve"> glass_2c   </v>
      </c>
    </row>
    <row r="23" spans="1:27" x14ac:dyDescent="0.25">
      <c r="R23" s="50" t="s">
        <v>376</v>
      </c>
      <c r="S23" s="12" t="s">
        <v>26</v>
      </c>
      <c r="T23" s="8" t="str">
        <f>INDEX(CON!$B$1:$M$132,1+(VLOOKUP($S23,'Dropdown lists'!$E$2:$G$35,3,FALSE)-1)+'Analysis Region'!$U$16*33,5)</f>
        <v xml:space="preserve">brick veneer/conc masonry    </v>
      </c>
      <c r="U23" s="9" t="str">
        <f ca="1">INDEX(INDIRECT($A$8&amp;"!$B$1:$M$132"),1+(VLOOKUP($S23,'Dropdown lists'!$E$2:$G$35,3,FALSE)-1)+'Analysis Region'!$U$16*33,5)</f>
        <v xml:space="preserve">brick veneer/conc masonry    </v>
      </c>
      <c r="V23" s="8" t="str">
        <f>INDEX(CON!$B$1:$M$132,1+(VLOOKUP($S23,'Dropdown lists'!$E$2:$G$35,3,FALSE)-1)+'Analysis Region'!$U$16*33,9)</f>
        <v xml:space="preserve">ceramic tile/wood deck   </v>
      </c>
      <c r="W23" s="9" t="str">
        <f ca="1">INDEX(INDIRECT($A$8&amp;"!$B$1:$M$132"),1+(VLOOKUP($S23,'Dropdown lists'!$E$2:$G$35,3,FALSE)-1)+'Analysis Region'!$U$16*33,9)</f>
        <v xml:space="preserve">ceramic tile/wood deck   </v>
      </c>
      <c r="X23" s="8" t="str">
        <f>INDEX(CON!$B$1:$M$132,1+(VLOOKUP($S23,'Dropdown lists'!$E$2:$G$35,3,FALSE)-1)+'Analysis Region'!$U$16*33,10)</f>
        <v xml:space="preserve">asphalt road/stabilized </v>
      </c>
      <c r="Y23" s="9" t="str">
        <f ca="1">INDEX(INDIRECT($A$8&amp;"!$B$1:$M$132"),1+(VLOOKUP($S23,'Dropdown lists'!$E$2:$G$35,3,FALSE)-1)+'Analysis Region'!$U$16*33,10)</f>
        <v xml:space="preserve">asphalt road/stabilized </v>
      </c>
      <c r="Z23" s="8" t="str">
        <f>INDEX(CON!$B$1:$M$132,1+(VLOOKUP($S23,'Dropdown lists'!$E$2:$G$35,3,FALSE)-1)+'Analysis Region'!$U$16*33,7)</f>
        <v xml:space="preserve"> glass_2r_w </v>
      </c>
      <c r="AA23" s="9" t="str">
        <f ca="1">INDEX(INDIRECT($A$8&amp;"!$B$1:$M$132"),1+(VLOOKUP($S23,'Dropdown lists'!$E$2:$G$35,3,FALSE)-1)+'Analysis Region'!$U$16*33,7)</f>
        <v xml:space="preserve"> glass_2r_w </v>
      </c>
    </row>
    <row r="24" spans="1:27" x14ac:dyDescent="0.25">
      <c r="R24" s="50" t="s">
        <v>376</v>
      </c>
      <c r="S24" s="12" t="s">
        <v>29</v>
      </c>
      <c r="T24" s="8" t="str">
        <f>INDEX(CON!$B$1:$M$132,1+(VLOOKUP($S24,'Dropdown lists'!$E$2:$G$35,3,FALSE)-1)+'Analysis Region'!$U$16*33,5)</f>
        <v xml:space="preserve">conc panel/conc masonry      </v>
      </c>
      <c r="U24" s="9" t="str">
        <f ca="1">INDEX(INDIRECT($A$8&amp;"!$B$1:$M$132"),1+(VLOOKUP($S24,'Dropdown lists'!$E$2:$G$35,3,FALSE)-1)+'Analysis Region'!$U$16*33,5)</f>
        <v xml:space="preserve">conc panel/conc masonry      </v>
      </c>
      <c r="V24" s="8" t="str">
        <f>INDEX(CON!$B$1:$M$132,1+(VLOOKUP($S24,'Dropdown lists'!$E$2:$G$35,3,FALSE)-1)+'Analysis Region'!$U$16*33,9)</f>
        <v xml:space="preserve">BUR/wood deck            </v>
      </c>
      <c r="W24" s="9" t="str">
        <f ca="1">INDEX(INDIRECT($A$8&amp;"!$B$1:$M$132"),1+(VLOOKUP($S24,'Dropdown lists'!$E$2:$G$35,3,FALSE)-1)+'Analysis Region'!$U$16*33,9)</f>
        <v xml:space="preserve">BUR/wood deck            </v>
      </c>
      <c r="X24" s="8" t="str">
        <f>INDEX(CON!$B$1:$M$132,1+(VLOOKUP($S24,'Dropdown lists'!$E$2:$G$35,3,FALSE)-1)+'Analysis Region'!$U$16*33,10)</f>
        <v xml:space="preserve">asphalt road/simple     </v>
      </c>
      <c r="Y24" s="9" t="str">
        <f ca="1">INDEX(INDIRECT($A$8&amp;"!$B$1:$M$132"),1+(VLOOKUP($S24,'Dropdown lists'!$E$2:$G$35,3,FALSE)-1)+'Analysis Region'!$U$16*33,10)</f>
        <v xml:space="preserve">asphalt road/simple     </v>
      </c>
      <c r="Z24" s="8" t="str">
        <f>INDEX(CON!$B$1:$M$132,1+(VLOOKUP($S24,'Dropdown lists'!$E$2:$G$35,3,FALSE)-1)+'Analysis Region'!$U$16*33,7)</f>
        <v xml:space="preserve"> glass_2c   </v>
      </c>
      <c r="AA24" s="9" t="str">
        <f ca="1">INDEX(INDIRECT($A$8&amp;"!$B$1:$M$132"),1+(VLOOKUP($S24,'Dropdown lists'!$E$2:$G$35,3,FALSE)-1)+'Analysis Region'!$U$16*33,7)</f>
        <v xml:space="preserve"> glass_2c   </v>
      </c>
    </row>
    <row r="25" spans="1:27" x14ac:dyDescent="0.25">
      <c r="R25" s="49" t="s">
        <v>377</v>
      </c>
      <c r="S25" s="12" t="s">
        <v>27</v>
      </c>
      <c r="T25" s="8" t="str">
        <f>INDEX(CON!$B$1:$M$132,1+(VLOOKUP($S25,'Dropdown lists'!$E$2:$G$35,3,FALSE)-1)+'Analysis Region'!$U$16*33,5)</f>
        <v xml:space="preserve">conc panel/conc masonry      </v>
      </c>
      <c r="U25" s="9" t="str">
        <f ca="1">INDEX(INDIRECT($A$8&amp;"!$B$1:$M$132"),1+(VLOOKUP($S25,'Dropdown lists'!$E$2:$G$35,3,FALSE)-1)+'Analysis Region'!$U$16*33,5)</f>
        <v xml:space="preserve">conc panel/conc masonry      </v>
      </c>
      <c r="V25" s="8" t="str">
        <f>INDEX(CON!$B$1:$M$132,1+(VLOOKUP($S25,'Dropdown lists'!$E$2:$G$35,3,FALSE)-1)+'Analysis Region'!$U$16*33,9)</f>
        <v xml:space="preserve">BUR/concrete deck        </v>
      </c>
      <c r="W25" s="9" t="str">
        <f ca="1">INDEX(INDIRECT($A$8&amp;"!$B$1:$M$132"),1+(VLOOKUP($S25,'Dropdown lists'!$E$2:$G$35,3,FALSE)-1)+'Analysis Region'!$U$16*33,9)</f>
        <v xml:space="preserve">BUR/concrete deck        </v>
      </c>
      <c r="X25" s="8" t="str">
        <f>INDEX(CON!$B$1:$M$132,1+(VLOOKUP($S25,'Dropdown lists'!$E$2:$G$35,3,FALSE)-1)+'Analysis Region'!$U$16*33,10)</f>
        <v xml:space="preserve">asphalt road/stabilized </v>
      </c>
      <c r="Y25" s="9" t="str">
        <f ca="1">INDEX(INDIRECT($A$8&amp;"!$B$1:$M$132"),1+(VLOOKUP($S25,'Dropdown lists'!$E$2:$G$35,3,FALSE)-1)+'Analysis Region'!$U$16*33,10)</f>
        <v xml:space="preserve">asphalt road/stabilized </v>
      </c>
      <c r="Z25" s="8" t="str">
        <f>INDEX(CON!$B$1:$M$132,1+(VLOOKUP($S25,'Dropdown lists'!$E$2:$G$35,3,FALSE)-1)+'Analysis Region'!$U$16*33,7)</f>
        <v xml:space="preserve"> glass_2c   </v>
      </c>
      <c r="AA25" s="9" t="str">
        <f ca="1">INDEX(INDIRECT($A$8&amp;"!$B$1:$M$132"),1+(VLOOKUP($S25,'Dropdown lists'!$E$2:$G$35,3,FALSE)-1)+'Analysis Region'!$U$16*33,7)</f>
        <v xml:space="preserve"> glass_2c   </v>
      </c>
    </row>
    <row r="26" spans="1:27" x14ac:dyDescent="0.25">
      <c r="R26" s="49" t="s">
        <v>377</v>
      </c>
      <c r="S26" s="12" t="s">
        <v>24</v>
      </c>
      <c r="T26" s="8" t="str">
        <f>INDEX(CON!$B$1:$M$132,1+(VLOOKUP($S26,'Dropdown lists'!$E$2:$G$35,3,FALSE)-1)+'Analysis Region'!$U$16*33,5)</f>
        <v xml:space="preserve">conc panel/conc masonry      </v>
      </c>
      <c r="U26" s="9" t="str">
        <f ca="1">INDEX(INDIRECT($A$8&amp;"!$B$1:$M$132"),1+(VLOOKUP($S26,'Dropdown lists'!$E$2:$G$35,3,FALSE)-1)+'Analysis Region'!$U$16*33,5)</f>
        <v xml:space="preserve">conc panel/conc masonry      </v>
      </c>
      <c r="V26" s="8" t="str">
        <f>INDEX(CON!$B$1:$M$132,1+(VLOOKUP($S26,'Dropdown lists'!$E$2:$G$35,3,FALSE)-1)+'Analysis Region'!$U$16*33,9)</f>
        <v xml:space="preserve">BUR/concrete deck        </v>
      </c>
      <c r="W26" s="9" t="str">
        <f ca="1">INDEX(INDIRECT($A$8&amp;"!$B$1:$M$132"),1+(VLOOKUP($S26,'Dropdown lists'!$E$2:$G$35,3,FALSE)-1)+'Analysis Region'!$U$16*33,9)</f>
        <v xml:space="preserve">BUR/concrete deck        </v>
      </c>
      <c r="X26" s="8" t="str">
        <f>INDEX(CON!$B$1:$M$132,1+(VLOOKUP($S26,'Dropdown lists'!$E$2:$G$35,3,FALSE)-1)+'Analysis Region'!$U$16*33,10)</f>
        <v xml:space="preserve">asphalt road/stabilized </v>
      </c>
      <c r="Y26" s="9" t="str">
        <f ca="1">INDEX(INDIRECT($A$8&amp;"!$B$1:$M$132"),1+(VLOOKUP($S26,'Dropdown lists'!$E$2:$G$35,3,FALSE)-1)+'Analysis Region'!$U$16*33,10)</f>
        <v xml:space="preserve">asphalt road/stabilized </v>
      </c>
      <c r="Z26" s="8" t="str">
        <f>INDEX(CON!$B$1:$M$132,1+(VLOOKUP($S26,'Dropdown lists'!$E$2:$G$35,3,FALSE)-1)+'Analysis Region'!$U$16*33,7)</f>
        <v xml:space="preserve"> glass_2c   </v>
      </c>
      <c r="AA26" s="9" t="str">
        <f ca="1">INDEX(INDIRECT($A$8&amp;"!$B$1:$M$132"),1+(VLOOKUP($S26,'Dropdown lists'!$E$2:$G$35,3,FALSE)-1)+'Analysis Region'!$U$16*33,7)</f>
        <v xml:space="preserve"> glass_2c   </v>
      </c>
    </row>
    <row r="27" spans="1:27" x14ac:dyDescent="0.25">
      <c r="R27" s="49" t="s">
        <v>377</v>
      </c>
      <c r="S27" s="12" t="s">
        <v>25</v>
      </c>
      <c r="T27" s="8" t="str">
        <f>INDEX(CON!$B$1:$M$132,1+(VLOOKUP($S27,'Dropdown lists'!$E$2:$G$35,3,FALSE)-1)+'Analysis Region'!$U$16*33,5)</f>
        <v xml:space="preserve">conc panel/conc masonry      </v>
      </c>
      <c r="U27" s="9" t="str">
        <f ca="1">INDEX(INDIRECT($A$8&amp;"!$B$1:$M$132"),1+(VLOOKUP($S27,'Dropdown lists'!$E$2:$G$35,3,FALSE)-1)+'Analysis Region'!$U$16*33,5)</f>
        <v xml:space="preserve">conc panel/conc masonry      </v>
      </c>
      <c r="V27" s="8" t="str">
        <f>INDEX(CON!$B$1:$M$132,1+(VLOOKUP($S27,'Dropdown lists'!$E$2:$G$35,3,FALSE)-1)+'Analysis Region'!$U$16*33,9)</f>
        <v xml:space="preserve">BUR/concrete deck        </v>
      </c>
      <c r="W27" s="9" t="str">
        <f ca="1">INDEX(INDIRECT($A$8&amp;"!$B$1:$M$132"),1+(VLOOKUP($S27,'Dropdown lists'!$E$2:$G$35,3,FALSE)-1)+'Analysis Region'!$U$16*33,9)</f>
        <v xml:space="preserve">BUR/concrete deck        </v>
      </c>
      <c r="X27" s="8" t="str">
        <f>INDEX(CON!$B$1:$M$132,1+(VLOOKUP($S27,'Dropdown lists'!$E$2:$G$35,3,FALSE)-1)+'Analysis Region'!$U$16*33,10)</f>
        <v xml:space="preserve">asphalt road/stabilized </v>
      </c>
      <c r="Y27" s="9" t="str">
        <f ca="1">INDEX(INDIRECT($A$8&amp;"!$B$1:$M$132"),1+(VLOOKUP($S27,'Dropdown lists'!$E$2:$G$35,3,FALSE)-1)+'Analysis Region'!$U$16*33,10)</f>
        <v xml:space="preserve">asphalt road/stabilized </v>
      </c>
      <c r="Z27" s="8" t="str">
        <f>INDEX(CON!$B$1:$M$132,1+(VLOOKUP($S27,'Dropdown lists'!$E$2:$G$35,3,FALSE)-1)+'Analysis Region'!$U$16*33,7)</f>
        <v xml:space="preserve"> glass_2c   </v>
      </c>
      <c r="AA27" s="9" t="str">
        <f ca="1">INDEX(INDIRECT($A$8&amp;"!$B$1:$M$132"),1+(VLOOKUP($S27,'Dropdown lists'!$E$2:$G$35,3,FALSE)-1)+'Analysis Region'!$U$16*33,7)</f>
        <v xml:space="preserve"> glass_2c   </v>
      </c>
    </row>
    <row r="28" spans="1:27" x14ac:dyDescent="0.25">
      <c r="R28" s="49" t="s">
        <v>377</v>
      </c>
      <c r="S28" s="12" t="s">
        <v>40</v>
      </c>
      <c r="T28" s="8" t="str">
        <f>INDEX(CON!$B$1:$M$132,1+(VLOOKUP($S28,'Dropdown lists'!$E$2:$G$35,3,FALSE)-1)+'Analysis Region'!$U$16*33,5)</f>
        <v xml:space="preserve">brick veneer/conc masonry    </v>
      </c>
      <c r="U28" s="9" t="str">
        <f ca="1">INDEX(INDIRECT($A$8&amp;"!$B$1:$M$132"),1+(VLOOKUP($S28,'Dropdown lists'!$E$2:$G$35,3,FALSE)-1)+'Analysis Region'!$U$16*33,5)</f>
        <v xml:space="preserve">brick veneer/conc masonry    </v>
      </c>
      <c r="V28" s="8" t="str">
        <f>INDEX(CON!$B$1:$M$132,1+(VLOOKUP($S28,'Dropdown lists'!$E$2:$G$35,3,FALSE)-1)+'Analysis Region'!$U$16*33,9)</f>
        <v xml:space="preserve">shingles/wood deck       </v>
      </c>
      <c r="W28" s="9" t="str">
        <f ca="1">INDEX(INDIRECT($A$8&amp;"!$B$1:$M$132"),1+(VLOOKUP($S28,'Dropdown lists'!$E$2:$G$35,3,FALSE)-1)+'Analysis Region'!$U$16*33,9)</f>
        <v xml:space="preserve">shingles/wood deck       </v>
      </c>
      <c r="X28" s="8" t="str">
        <f>INDEX(CON!$B$1:$M$132,1+(VLOOKUP($S28,'Dropdown lists'!$E$2:$G$35,3,FALSE)-1)+'Analysis Region'!$U$16*33,10)</f>
        <v xml:space="preserve">asphalt road/stabilized </v>
      </c>
      <c r="Y28" s="9" t="str">
        <f ca="1">INDEX(INDIRECT($A$8&amp;"!$B$1:$M$132"),1+(VLOOKUP($S28,'Dropdown lists'!$E$2:$G$35,3,FALSE)-1)+'Analysis Region'!$U$16*33,10)</f>
        <v xml:space="preserve">asphalt road/stabilized </v>
      </c>
      <c r="Z28" s="8" t="str">
        <f>INDEX(CON!$B$1:$M$132,1+(VLOOKUP($S28,'Dropdown lists'!$E$2:$G$35,3,FALSE)-1)+'Analysis Region'!$U$16*33,7)</f>
        <v xml:space="preserve"> glass_2c   </v>
      </c>
      <c r="AA28" s="9" t="str">
        <f ca="1">INDEX(INDIRECT($A$8&amp;"!$B$1:$M$132"),1+(VLOOKUP($S28,'Dropdown lists'!$E$2:$G$35,3,FALSE)-1)+'Analysis Region'!$U$16*33,7)</f>
        <v xml:space="preserve"> glass_2c   </v>
      </c>
    </row>
    <row r="29" spans="1:27" x14ac:dyDescent="0.25">
      <c r="R29" s="49" t="s">
        <v>377</v>
      </c>
      <c r="S29" s="12" t="s">
        <v>18</v>
      </c>
      <c r="T29" s="8" t="str">
        <f>INDEX(CON!$B$1:$M$132,1+(VLOOKUP($S29,'Dropdown lists'!$E$2:$G$35,3,FALSE)-1)+'Analysis Region'!$U$16*33,5)</f>
        <v xml:space="preserve">conc panel/conc masonry      </v>
      </c>
      <c r="U29" s="9" t="str">
        <f ca="1">INDEX(INDIRECT($A$8&amp;"!$B$1:$M$132"),1+(VLOOKUP($S29,'Dropdown lists'!$E$2:$G$35,3,FALSE)-1)+'Analysis Region'!$U$16*33,5)</f>
        <v xml:space="preserve">conc panel/conc masonry      </v>
      </c>
      <c r="V29" s="8" t="str">
        <f>INDEX(CON!$B$1:$M$132,1+(VLOOKUP($S29,'Dropdown lists'!$E$2:$G$35,3,FALSE)-1)+'Analysis Region'!$U$16*33,9)</f>
        <v xml:space="preserve">ceramic tile/wood deck   </v>
      </c>
      <c r="W29" s="9" t="str">
        <f ca="1">INDEX(INDIRECT($A$8&amp;"!$B$1:$M$132"),1+(VLOOKUP($S29,'Dropdown lists'!$E$2:$G$35,3,FALSE)-1)+'Analysis Region'!$U$16*33,9)</f>
        <v xml:space="preserve">ceramic tile/wood deck   </v>
      </c>
      <c r="X29" s="8" t="str">
        <f>INDEX(CON!$B$1:$M$132,1+(VLOOKUP($S29,'Dropdown lists'!$E$2:$G$35,3,FALSE)-1)+'Analysis Region'!$U$16*33,10)</f>
        <v xml:space="preserve">asphalt road/stabilized </v>
      </c>
      <c r="Y29" s="9" t="str">
        <f ca="1">INDEX(INDIRECT($A$8&amp;"!$B$1:$M$132"),1+(VLOOKUP($S29,'Dropdown lists'!$E$2:$G$35,3,FALSE)-1)+'Analysis Region'!$U$16*33,10)</f>
        <v xml:space="preserve">asphalt road/stabilized </v>
      </c>
      <c r="Z29" s="8" t="str">
        <f>INDEX(CON!$B$1:$M$132,1+(VLOOKUP($S29,'Dropdown lists'!$E$2:$G$35,3,FALSE)-1)+'Analysis Region'!$U$16*33,7)</f>
        <v xml:space="preserve"> glass_2c   </v>
      </c>
      <c r="AA29" s="9" t="str">
        <f ca="1">INDEX(INDIRECT($A$8&amp;"!$B$1:$M$132"),1+(VLOOKUP($S29,'Dropdown lists'!$E$2:$G$35,3,FALSE)-1)+'Analysis Region'!$U$16*33,7)</f>
        <v xml:space="preserve"> glass_2c   </v>
      </c>
    </row>
    <row r="30" spans="1:27" x14ac:dyDescent="0.25">
      <c r="R30" s="49" t="s">
        <v>377</v>
      </c>
      <c r="S30" s="12" t="s">
        <v>12</v>
      </c>
      <c r="T30" s="8" t="str">
        <f>INDEX(CON!$B$1:$M$132,1+(VLOOKUP($S30,'Dropdown lists'!$E$2:$G$35,3,FALSE)-1)+'Analysis Region'!$U$16*33,5)</f>
        <v xml:space="preserve">plaster veneer/conc masonry  </v>
      </c>
      <c r="U30" s="9" t="str">
        <f ca="1">INDEX(INDIRECT($A$8&amp;"!$B$1:$M$132"),1+(VLOOKUP($S30,'Dropdown lists'!$E$2:$G$35,3,FALSE)-1)+'Analysis Region'!$U$16*33,5)</f>
        <v xml:space="preserve">plaster veneer/conc masonry  </v>
      </c>
      <c r="V30" s="8" t="str">
        <f>INDEX(CON!$B$1:$M$132,1+(VLOOKUP($S30,'Dropdown lists'!$E$2:$G$35,3,FALSE)-1)+'Analysis Region'!$U$16*33,9)</f>
        <v xml:space="preserve">galv steel/metal joists  </v>
      </c>
      <c r="W30" s="9" t="str">
        <f ca="1">INDEX(INDIRECT($A$8&amp;"!$B$1:$M$132"),1+(VLOOKUP($S30,'Dropdown lists'!$E$2:$G$35,3,FALSE)-1)+'Analysis Region'!$U$16*33,9)</f>
        <v xml:space="preserve">galv steel/metal joists  </v>
      </c>
      <c r="X30" s="8" t="str">
        <f>INDEX(CON!$B$1:$M$132,1+(VLOOKUP($S30,'Dropdown lists'!$E$2:$G$35,3,FALSE)-1)+'Analysis Region'!$U$16*33,10)</f>
        <v xml:space="preserve">dirt unimproved         </v>
      </c>
      <c r="Y30" s="9" t="str">
        <f ca="1">INDEX(INDIRECT($A$8&amp;"!$B$1:$M$132"),1+(VLOOKUP($S30,'Dropdown lists'!$E$2:$G$35,3,FALSE)-1)+'Analysis Region'!$U$16*33,10)</f>
        <v xml:space="preserve">dirt unimproved         </v>
      </c>
      <c r="Z30" s="8" t="str">
        <f>INDEX(CON!$B$1:$M$132,1+(VLOOKUP($S30,'Dropdown lists'!$E$2:$G$35,3,FALSE)-1)+'Analysis Region'!$U$16*33,7)</f>
        <v xml:space="preserve"> glass_1r_w </v>
      </c>
      <c r="AA30" s="9" t="str">
        <f ca="1">INDEX(INDIRECT($A$8&amp;"!$B$1:$M$132"),1+(VLOOKUP($S30,'Dropdown lists'!$E$2:$G$35,3,FALSE)-1)+'Analysis Region'!$U$16*33,7)</f>
        <v xml:space="preserve"> glass_1r_w </v>
      </c>
    </row>
    <row r="31" spans="1:27" x14ac:dyDescent="0.25">
      <c r="R31" s="49" t="s">
        <v>377</v>
      </c>
      <c r="S31" s="12" t="s">
        <v>17</v>
      </c>
      <c r="T31" s="8" t="str">
        <f>INDEX(CON!$B$1:$M$132,1+(VLOOKUP($S31,'Dropdown lists'!$E$2:$G$35,3,FALSE)-1)+'Analysis Region'!$U$16*33,5)</f>
        <v xml:space="preserve">conc panel/conc masonry      </v>
      </c>
      <c r="U31" s="9" t="str">
        <f ca="1">INDEX(INDIRECT($A$8&amp;"!$B$1:$M$132"),1+(VLOOKUP($S31,'Dropdown lists'!$E$2:$G$35,3,FALSE)-1)+'Analysis Region'!$U$16*33,5)</f>
        <v xml:space="preserve">conc panel/conc masonry      </v>
      </c>
      <c r="V31" s="8" t="str">
        <f>INDEX(CON!$B$1:$M$132,1+(VLOOKUP($S31,'Dropdown lists'!$E$2:$G$35,3,FALSE)-1)+'Analysis Region'!$U$16*33,9)</f>
        <v xml:space="preserve">BUR/concrete deck        </v>
      </c>
      <c r="W31" s="9" t="str">
        <f ca="1">INDEX(INDIRECT($A$8&amp;"!$B$1:$M$132"),1+(VLOOKUP($S31,'Dropdown lists'!$E$2:$G$35,3,FALSE)-1)+'Analysis Region'!$U$16*33,9)</f>
        <v xml:space="preserve">BUR/concrete deck        </v>
      </c>
      <c r="X31" s="8" t="str">
        <f>INDEX(CON!$B$1:$M$132,1+(VLOOKUP($S31,'Dropdown lists'!$E$2:$G$35,3,FALSE)-1)+'Analysis Region'!$U$16*33,10)</f>
        <v xml:space="preserve">asphalt road/stabilized </v>
      </c>
      <c r="Y31" s="9" t="str">
        <f ca="1">INDEX(INDIRECT($A$8&amp;"!$B$1:$M$132"),1+(VLOOKUP($S31,'Dropdown lists'!$E$2:$G$35,3,FALSE)-1)+'Analysis Region'!$U$16*33,10)</f>
        <v xml:space="preserve">asphalt road/stabilized </v>
      </c>
      <c r="Z31" s="8" t="str">
        <f>INDEX(CON!$B$1:$M$132,1+(VLOOKUP($S31,'Dropdown lists'!$E$2:$G$35,3,FALSE)-1)+'Analysis Region'!$U$16*33,7)</f>
        <v xml:space="preserve"> glass_2c   </v>
      </c>
      <c r="AA31" s="9" t="str">
        <f ca="1">INDEX(INDIRECT($A$8&amp;"!$B$1:$M$132"),1+(VLOOKUP($S31,'Dropdown lists'!$E$2:$G$35,3,FALSE)-1)+'Analysis Region'!$U$16*33,7)</f>
        <v xml:space="preserve"> glass_2c   </v>
      </c>
    </row>
    <row r="32" spans="1:27" x14ac:dyDescent="0.25">
      <c r="R32" s="49" t="s">
        <v>377</v>
      </c>
      <c r="S32" s="12" t="s">
        <v>37</v>
      </c>
      <c r="T32" s="8" t="str">
        <f>INDEX(CON!$B$1:$M$132,1+(VLOOKUP($S32,'Dropdown lists'!$E$2:$G$35,3,FALSE)-1)+'Analysis Region'!$U$16*33,5)</f>
        <v xml:space="preserve">plaster veneer/conc masonry  </v>
      </c>
      <c r="U32" s="9" t="str">
        <f ca="1">INDEX(INDIRECT($A$8&amp;"!$B$1:$M$132"),1+(VLOOKUP($S32,'Dropdown lists'!$E$2:$G$35,3,FALSE)-1)+'Analysis Region'!$U$16*33,5)</f>
        <v xml:space="preserve">plaster veneer/conc masonry  </v>
      </c>
      <c r="V32" s="8" t="str">
        <f>INDEX(CON!$B$1:$M$132,1+(VLOOKUP($S32,'Dropdown lists'!$E$2:$G$35,3,FALSE)-1)+'Analysis Region'!$U$16*33,9)</f>
        <v xml:space="preserve">galv steel/metal joists  </v>
      </c>
      <c r="W32" s="9" t="str">
        <f ca="1">INDEX(INDIRECT($A$8&amp;"!$B$1:$M$132"),1+(VLOOKUP($S32,'Dropdown lists'!$E$2:$G$35,3,FALSE)-1)+'Analysis Region'!$U$16*33,9)</f>
        <v xml:space="preserve">galv steel/metal joists  </v>
      </c>
      <c r="X32" s="8" t="str">
        <f>INDEX(CON!$B$1:$M$132,1+(VLOOKUP($S32,'Dropdown lists'!$E$2:$G$35,3,FALSE)-1)+'Analysis Region'!$U$16*33,10)</f>
        <v xml:space="preserve">asphalt road/simple     </v>
      </c>
      <c r="Y32" s="9" t="str">
        <f ca="1">INDEX(INDIRECT($A$8&amp;"!$B$1:$M$132"),1+(VLOOKUP($S32,'Dropdown lists'!$E$2:$G$35,3,FALSE)-1)+'Analysis Region'!$U$16*33,10)</f>
        <v xml:space="preserve">asphalt road/simple     </v>
      </c>
      <c r="Z32" s="8" t="str">
        <f>INDEX(CON!$B$1:$M$132,1+(VLOOKUP($S32,'Dropdown lists'!$E$2:$G$35,3,FALSE)-1)+'Analysis Region'!$U$16*33,7)</f>
        <v xml:space="preserve"> glass_1r_m </v>
      </c>
      <c r="AA32" s="9" t="str">
        <f ca="1">INDEX(INDIRECT($A$8&amp;"!$B$1:$M$132"),1+(VLOOKUP($S32,'Dropdown lists'!$E$2:$G$35,3,FALSE)-1)+'Analysis Region'!$U$16*33,7)</f>
        <v xml:space="preserve"> glass_1r_m </v>
      </c>
    </row>
    <row r="33" spans="15:27" x14ac:dyDescent="0.25">
      <c r="R33" s="48" t="s">
        <v>378</v>
      </c>
      <c r="S33" s="12" t="s">
        <v>36</v>
      </c>
      <c r="T33" s="8" t="str">
        <f>INDEX(CON!$B$1:$M$132,1+(VLOOKUP($S33,'Dropdown lists'!$E$2:$G$35,3,FALSE)-1)+'Analysis Region'!$U$16*33,5)</f>
        <v xml:space="preserve">conc panel/conc masonry      </v>
      </c>
      <c r="U33" s="9" t="str">
        <f ca="1">INDEX(INDIRECT($A$8&amp;"!$B$1:$M$132"),1+(VLOOKUP($S33,'Dropdown lists'!$E$2:$G$35,3,FALSE)-1)+'Analysis Region'!$U$16*33,5)</f>
        <v xml:space="preserve">conc panel/conc masonry      </v>
      </c>
      <c r="V33" s="8" t="str">
        <f>INDEX(CON!$B$1:$M$132,1+(VLOOKUP($S33,'Dropdown lists'!$E$2:$G$35,3,FALSE)-1)+'Analysis Region'!$U$16*33,9)</f>
        <v xml:space="preserve">BUR/concrete deck        </v>
      </c>
      <c r="W33" s="9" t="str">
        <f ca="1">INDEX(INDIRECT($A$8&amp;"!$B$1:$M$132"),1+(VLOOKUP($S33,'Dropdown lists'!$E$2:$G$35,3,FALSE)-1)+'Analysis Region'!$U$16*33,9)</f>
        <v xml:space="preserve">BUR/concrete deck        </v>
      </c>
      <c r="X33" s="8" t="str">
        <f>INDEX(CON!$B$1:$M$132,1+(VLOOKUP($S33,'Dropdown lists'!$E$2:$G$35,3,FALSE)-1)+'Analysis Region'!$U$16*33,10)</f>
        <v xml:space="preserve">asphalt road/stabilized </v>
      </c>
      <c r="Y33" s="9" t="str">
        <f ca="1">INDEX(INDIRECT($A$8&amp;"!$B$1:$M$132"),1+(VLOOKUP($S33,'Dropdown lists'!$E$2:$G$35,3,FALSE)-1)+'Analysis Region'!$U$16*33,10)</f>
        <v xml:space="preserve">asphalt road/stabilized </v>
      </c>
      <c r="Z33" s="8" t="str">
        <f>INDEX(CON!$B$1:$M$132,1+(VLOOKUP($S33,'Dropdown lists'!$E$2:$G$35,3,FALSE)-1)+'Analysis Region'!$U$16*33,7)</f>
        <v xml:space="preserve"> glass_2c   </v>
      </c>
      <c r="AA33" s="9" t="str">
        <f ca="1">INDEX(INDIRECT($A$8&amp;"!$B$1:$M$132"),1+(VLOOKUP($S33,'Dropdown lists'!$E$2:$G$35,3,FALSE)-1)+'Analysis Region'!$U$16*33,7)</f>
        <v xml:space="preserve"> glass_2c   </v>
      </c>
    </row>
    <row r="34" spans="15:27" x14ac:dyDescent="0.25">
      <c r="R34" s="48" t="s">
        <v>378</v>
      </c>
      <c r="S34" s="12" t="s">
        <v>32</v>
      </c>
      <c r="T34" s="8" t="str">
        <f>INDEX(CON!$B$1:$M$132,1+(VLOOKUP($S34,'Dropdown lists'!$E$2:$G$35,3,FALSE)-1)+'Analysis Region'!$U$16*33,5)</f>
        <v xml:space="preserve">conc panel/conc masonry      </v>
      </c>
      <c r="U34" s="9" t="str">
        <f ca="1">INDEX(INDIRECT($A$8&amp;"!$B$1:$M$132"),1+(VLOOKUP($S34,'Dropdown lists'!$E$2:$G$35,3,FALSE)-1)+'Analysis Region'!$U$16*33,5)</f>
        <v xml:space="preserve">conc panel/conc masonry      </v>
      </c>
      <c r="V34" s="8" t="str">
        <f>INDEX(CON!$B$1:$M$132,1+(VLOOKUP($S34,'Dropdown lists'!$E$2:$G$35,3,FALSE)-1)+'Analysis Region'!$U$16*33,9)</f>
        <v xml:space="preserve">BUR/concrete deck        </v>
      </c>
      <c r="W34" s="9" t="str">
        <f ca="1">INDEX(INDIRECT($A$8&amp;"!$B$1:$M$132"),1+(VLOOKUP($S34,'Dropdown lists'!$E$2:$G$35,3,FALSE)-1)+'Analysis Region'!$U$16*33,9)</f>
        <v xml:space="preserve">BUR/concrete deck        </v>
      </c>
      <c r="X34" s="8" t="str">
        <f>INDEX(CON!$B$1:$M$132,1+(VLOOKUP($S34,'Dropdown lists'!$E$2:$G$35,3,FALSE)-1)+'Analysis Region'!$U$16*33,10)</f>
        <v xml:space="preserve">asphalt road/stabilized </v>
      </c>
      <c r="Y34" s="9" t="str">
        <f ca="1">INDEX(INDIRECT($A$8&amp;"!$B$1:$M$132"),1+(VLOOKUP($S34,'Dropdown lists'!$E$2:$G$35,3,FALSE)-1)+'Analysis Region'!$U$16*33,10)</f>
        <v xml:space="preserve">asphalt road/stabilized </v>
      </c>
      <c r="Z34" s="8" t="str">
        <f>INDEX(CON!$B$1:$M$132,1+(VLOOKUP($S34,'Dropdown lists'!$E$2:$G$35,3,FALSE)-1)+'Analysis Region'!$U$16*33,7)</f>
        <v xml:space="preserve"> glass_2c   </v>
      </c>
      <c r="AA34" s="9" t="str">
        <f ca="1">INDEX(INDIRECT($A$8&amp;"!$B$1:$M$132"),1+(VLOOKUP($S34,'Dropdown lists'!$E$2:$G$35,3,FALSE)-1)+'Analysis Region'!$U$16*33,7)</f>
        <v xml:space="preserve"> glass_2c   </v>
      </c>
    </row>
    <row r="35" spans="15:27" x14ac:dyDescent="0.25">
      <c r="R35" s="48" t="s">
        <v>378</v>
      </c>
      <c r="S35" s="12" t="s">
        <v>33</v>
      </c>
      <c r="T35" s="8" t="str">
        <f>INDEX(CON!$B$1:$M$132,1+(VLOOKUP($S35,'Dropdown lists'!$E$2:$G$35,3,FALSE)-1)+'Analysis Region'!$U$16*33,5)</f>
        <v xml:space="preserve">conc panel/conc masonry      </v>
      </c>
      <c r="U35" s="9" t="str">
        <f ca="1">INDEX(INDIRECT($A$8&amp;"!$B$1:$M$132"),1+(VLOOKUP($S35,'Dropdown lists'!$E$2:$G$35,3,FALSE)-1)+'Analysis Region'!$U$16*33,5)</f>
        <v xml:space="preserve">conc panel/conc masonry      </v>
      </c>
      <c r="V35" s="8" t="str">
        <f>INDEX(CON!$B$1:$M$132,1+(VLOOKUP($S35,'Dropdown lists'!$E$2:$G$35,3,FALSE)-1)+'Analysis Region'!$U$16*33,9)</f>
        <v xml:space="preserve">BUR/concrete deck        </v>
      </c>
      <c r="W35" s="9" t="str">
        <f ca="1">INDEX(INDIRECT($A$8&amp;"!$B$1:$M$132"),1+(VLOOKUP($S35,'Dropdown lists'!$E$2:$G$35,3,FALSE)-1)+'Analysis Region'!$U$16*33,9)</f>
        <v xml:space="preserve">BUR/concrete deck        </v>
      </c>
      <c r="X35" s="8" t="str">
        <f>INDEX(CON!$B$1:$M$132,1+(VLOOKUP($S35,'Dropdown lists'!$E$2:$G$35,3,FALSE)-1)+'Analysis Region'!$U$16*33,10)</f>
        <v xml:space="preserve">asphalt road/stabilized </v>
      </c>
      <c r="Y35" s="9" t="str">
        <f ca="1">INDEX(INDIRECT($A$8&amp;"!$B$1:$M$132"),1+(VLOOKUP($S35,'Dropdown lists'!$E$2:$G$35,3,FALSE)-1)+'Analysis Region'!$U$16*33,10)</f>
        <v xml:space="preserve">asphalt road/stabilized </v>
      </c>
      <c r="Z35" s="8" t="str">
        <f>INDEX(CON!$B$1:$M$132,1+(VLOOKUP($S35,'Dropdown lists'!$E$2:$G$35,3,FALSE)-1)+'Analysis Region'!$U$16*33,7)</f>
        <v xml:space="preserve"> glass_2c   </v>
      </c>
      <c r="AA35" s="9" t="str">
        <f ca="1">INDEX(INDIRECT($A$8&amp;"!$B$1:$M$132"),1+(VLOOKUP($S35,'Dropdown lists'!$E$2:$G$35,3,FALSE)-1)+'Analysis Region'!$U$16*33,7)</f>
        <v xml:space="preserve"> glass_2c   </v>
      </c>
    </row>
    <row r="36" spans="15:27" x14ac:dyDescent="0.25">
      <c r="R36" s="48" t="s">
        <v>378</v>
      </c>
      <c r="S36" s="12" t="s">
        <v>35</v>
      </c>
      <c r="T36" s="8" t="str">
        <f>INDEX(CON!$B$1:$M$132,1+(VLOOKUP($S36,'Dropdown lists'!$E$2:$G$35,3,FALSE)-1)+'Analysis Region'!$U$16*33,5)</f>
        <v xml:space="preserve">plaster veneer/brick masonry </v>
      </c>
      <c r="U36" s="9" t="str">
        <f ca="1">INDEX(INDIRECT($A$8&amp;"!$B$1:$M$132"),1+(VLOOKUP($S36,'Dropdown lists'!$E$2:$G$35,3,FALSE)-1)+'Analysis Region'!$U$16*33,5)</f>
        <v xml:space="preserve">plaster veneer/brick masonry </v>
      </c>
      <c r="V36" s="8" t="str">
        <f>INDEX(CON!$B$1:$M$132,1+(VLOOKUP($S36,'Dropdown lists'!$E$2:$G$35,3,FALSE)-1)+'Analysis Region'!$U$16*33,9)</f>
        <v xml:space="preserve">ceramic tile/wood deck   </v>
      </c>
      <c r="W36" s="9" t="str">
        <f ca="1">INDEX(INDIRECT($A$8&amp;"!$B$1:$M$132"),1+(VLOOKUP($S36,'Dropdown lists'!$E$2:$G$35,3,FALSE)-1)+'Analysis Region'!$U$16*33,9)</f>
        <v xml:space="preserve">ceramic tile/wood deck   </v>
      </c>
      <c r="X36" s="8" t="str">
        <f>INDEX(CON!$B$1:$M$132,1+(VLOOKUP($S36,'Dropdown lists'!$E$2:$G$35,3,FALSE)-1)+'Analysis Region'!$U$16*33,10)</f>
        <v xml:space="preserve">asphalt road/stabilized </v>
      </c>
      <c r="Y36" s="9" t="str">
        <f ca="1">INDEX(INDIRECT($A$8&amp;"!$B$1:$M$132"),1+(VLOOKUP($S36,'Dropdown lists'!$E$2:$G$35,3,FALSE)-1)+'Analysis Region'!$U$16*33,10)</f>
        <v xml:space="preserve">asphalt road/stabilized </v>
      </c>
      <c r="Z36" s="8" t="str">
        <f>INDEX(CON!$B$1:$M$132,1+(VLOOKUP($S36,'Dropdown lists'!$E$2:$G$35,3,FALSE)-1)+'Analysis Region'!$U$16*33,7)</f>
        <v xml:space="preserve"> glass_2r_w </v>
      </c>
      <c r="AA36" s="9" t="str">
        <f ca="1">INDEX(INDIRECT($A$8&amp;"!$B$1:$M$132"),1+(VLOOKUP($S36,'Dropdown lists'!$E$2:$G$35,3,FALSE)-1)+'Analysis Region'!$U$16*33,7)</f>
        <v xml:space="preserve"> glass_2r_w </v>
      </c>
    </row>
    <row r="37" spans="15:27" x14ac:dyDescent="0.25">
      <c r="R37" s="48" t="s">
        <v>378</v>
      </c>
      <c r="S37" s="12" t="s">
        <v>22</v>
      </c>
      <c r="T37" s="8" t="str">
        <f>INDEX(CON!$B$1:$M$132,1+(VLOOKUP($S37,'Dropdown lists'!$E$2:$G$35,3,FALSE)-1)+'Analysis Region'!$U$16*33,5)</f>
        <v xml:space="preserve">conc panel/conc masonry      </v>
      </c>
      <c r="U37" s="9" t="str">
        <f ca="1">INDEX(INDIRECT($A$8&amp;"!$B$1:$M$132"),1+(VLOOKUP($S37,'Dropdown lists'!$E$2:$G$35,3,FALSE)-1)+'Analysis Region'!$U$16*33,5)</f>
        <v xml:space="preserve">conc panel/conc masonry      </v>
      </c>
      <c r="V37" s="8" t="str">
        <f>INDEX(CON!$B$1:$M$132,1+(VLOOKUP($S37,'Dropdown lists'!$E$2:$G$35,3,FALSE)-1)+'Analysis Region'!$U$16*33,9)</f>
        <v xml:space="preserve">BUR/concrete deck        </v>
      </c>
      <c r="W37" s="9" t="str">
        <f ca="1">INDEX(INDIRECT($A$8&amp;"!$B$1:$M$132"),1+(VLOOKUP($S37,'Dropdown lists'!$E$2:$G$35,3,FALSE)-1)+'Analysis Region'!$U$16*33,9)</f>
        <v xml:space="preserve">BUR/concrete deck        </v>
      </c>
      <c r="X37" s="8" t="str">
        <f>INDEX(CON!$B$1:$M$132,1+(VLOOKUP($S37,'Dropdown lists'!$E$2:$G$35,3,FALSE)-1)+'Analysis Region'!$U$16*33,10)</f>
        <v xml:space="preserve">asphalt road/simple     </v>
      </c>
      <c r="Y37" s="9" t="str">
        <f ca="1">INDEX(INDIRECT($A$8&amp;"!$B$1:$M$132"),1+(VLOOKUP($S37,'Dropdown lists'!$E$2:$G$35,3,FALSE)-1)+'Analysis Region'!$U$16*33,10)</f>
        <v xml:space="preserve">asphalt road/simple     </v>
      </c>
      <c r="Z37" s="8" t="str">
        <f>INDEX(CON!$B$1:$M$132,1+(VLOOKUP($S37,'Dropdown lists'!$E$2:$G$35,3,FALSE)-1)+'Analysis Region'!$U$16*33,7)</f>
        <v xml:space="preserve"> glass_1c   </v>
      </c>
      <c r="AA37" s="9" t="str">
        <f ca="1">INDEX(INDIRECT($A$8&amp;"!$B$1:$M$132"),1+(VLOOKUP($S37,'Dropdown lists'!$E$2:$G$35,3,FALSE)-1)+'Analysis Region'!$U$16*33,7)</f>
        <v xml:space="preserve"> glass_1c   </v>
      </c>
    </row>
    <row r="38" spans="15:27" x14ac:dyDescent="0.25">
      <c r="R38" s="48" t="s">
        <v>378</v>
      </c>
      <c r="S38" s="12" t="s">
        <v>15</v>
      </c>
      <c r="T38" s="8" t="str">
        <f>INDEX(CON!$B$1:$M$132,1+(VLOOKUP($S38,'Dropdown lists'!$E$2:$G$35,3,FALSE)-1)+'Analysis Region'!$U$16*33,5)</f>
        <v xml:space="preserve">brick veneer/conc masonry    </v>
      </c>
      <c r="U38" s="9" t="str">
        <f ca="1">INDEX(INDIRECT($A$8&amp;"!$B$1:$M$132"),1+(VLOOKUP($S38,'Dropdown lists'!$E$2:$G$35,3,FALSE)-1)+'Analysis Region'!$U$16*33,5)</f>
        <v xml:space="preserve">brick veneer/conc masonry    </v>
      </c>
      <c r="V38" s="8" t="str">
        <f>INDEX(CON!$B$1:$M$132,1+(VLOOKUP($S38,'Dropdown lists'!$E$2:$G$35,3,FALSE)-1)+'Analysis Region'!$U$16*33,9)</f>
        <v xml:space="preserve">BUR/wood deck            </v>
      </c>
      <c r="W38" s="9" t="str">
        <f ca="1">INDEX(INDIRECT($A$8&amp;"!$B$1:$M$132"),1+(VLOOKUP($S38,'Dropdown lists'!$E$2:$G$35,3,FALSE)-1)+'Analysis Region'!$U$16*33,9)</f>
        <v xml:space="preserve">BUR/wood deck            </v>
      </c>
      <c r="X38" s="8" t="str">
        <f>INDEX(CON!$B$1:$M$132,1+(VLOOKUP($S38,'Dropdown lists'!$E$2:$G$35,3,FALSE)-1)+'Analysis Region'!$U$16*33,10)</f>
        <v xml:space="preserve">asphalt road/stabilized </v>
      </c>
      <c r="Y38" s="9" t="str">
        <f ca="1">INDEX(INDIRECT($A$8&amp;"!$B$1:$M$132"),1+(VLOOKUP($S38,'Dropdown lists'!$E$2:$G$35,3,FALSE)-1)+'Analysis Region'!$U$16*33,10)</f>
        <v xml:space="preserve">asphalt road/stabilized </v>
      </c>
      <c r="Z38" s="8" t="str">
        <f>INDEX(CON!$B$1:$M$132,1+(VLOOKUP($S38,'Dropdown lists'!$E$2:$G$35,3,FALSE)-1)+'Analysis Region'!$U$16*33,7)</f>
        <v xml:space="preserve"> glass_2c   </v>
      </c>
      <c r="AA38" s="9" t="str">
        <f ca="1">INDEX(INDIRECT($A$8&amp;"!$B$1:$M$132"),1+(VLOOKUP($S38,'Dropdown lists'!$E$2:$G$35,3,FALSE)-1)+'Analysis Region'!$U$16*33,7)</f>
        <v xml:space="preserve"> glass_2c   </v>
      </c>
    </row>
    <row r="39" spans="15:27" x14ac:dyDescent="0.25">
      <c r="R39" s="48" t="s">
        <v>378</v>
      </c>
      <c r="S39" s="12" t="s">
        <v>9</v>
      </c>
      <c r="T39" s="8" t="str">
        <f>INDEX(CON!$B$1:$M$132,1+(VLOOKUP($S39,'Dropdown lists'!$E$2:$G$35,3,FALSE)-1)+'Analysis Region'!$U$16*33,5)</f>
        <v xml:space="preserve">brick veneer/conc masonry    </v>
      </c>
      <c r="U39" s="9" t="str">
        <f ca="1">INDEX(INDIRECT($A$8&amp;"!$B$1:$M$132"),1+(VLOOKUP($S39,'Dropdown lists'!$E$2:$G$35,3,FALSE)-1)+'Analysis Region'!$U$16*33,5)</f>
        <v xml:space="preserve">brick veneer/conc masonry    </v>
      </c>
      <c r="V39" s="8" t="str">
        <f>INDEX(CON!$B$1:$M$132,1+(VLOOKUP($S39,'Dropdown lists'!$E$2:$G$35,3,FALSE)-1)+'Analysis Region'!$U$16*33,9)</f>
        <v xml:space="preserve">ceramic tile/wood deck   </v>
      </c>
      <c r="W39" s="9" t="str">
        <f ca="1">INDEX(INDIRECT($A$8&amp;"!$B$1:$M$132"),1+(VLOOKUP($S39,'Dropdown lists'!$E$2:$G$35,3,FALSE)-1)+'Analysis Region'!$U$16*33,9)</f>
        <v xml:space="preserve">ceramic tile/wood deck   </v>
      </c>
      <c r="X39" s="8" t="str">
        <f>INDEX(CON!$B$1:$M$132,1+(VLOOKUP($S39,'Dropdown lists'!$E$2:$G$35,3,FALSE)-1)+'Analysis Region'!$U$16*33,10)</f>
        <v xml:space="preserve">asphalt road/stabilized </v>
      </c>
      <c r="Y39" s="9" t="str">
        <f ca="1">INDEX(INDIRECT($A$8&amp;"!$B$1:$M$132"),1+(VLOOKUP($S39,'Dropdown lists'!$E$2:$G$35,3,FALSE)-1)+'Analysis Region'!$U$16*33,10)</f>
        <v xml:space="preserve">asphalt road/stabilized </v>
      </c>
      <c r="Z39" s="8" t="str">
        <f>INDEX(CON!$B$1:$M$132,1+(VLOOKUP($S39,'Dropdown lists'!$E$2:$G$35,3,FALSE)-1)+'Analysis Region'!$U$16*33,7)</f>
        <v xml:space="preserve"> glass_2c   </v>
      </c>
      <c r="AA39" s="9" t="str">
        <f ca="1">INDEX(INDIRECT($A$8&amp;"!$B$1:$M$132"),1+(VLOOKUP($S39,'Dropdown lists'!$E$2:$G$35,3,FALSE)-1)+'Analysis Region'!$U$16*33,7)</f>
        <v xml:space="preserve"> glass_2c   </v>
      </c>
    </row>
    <row r="40" spans="15:27" x14ac:dyDescent="0.25">
      <c r="Q40" s="7" t="s">
        <v>379</v>
      </c>
      <c r="R40" s="48" t="s">
        <v>378</v>
      </c>
      <c r="S40" s="12" t="s">
        <v>14</v>
      </c>
      <c r="T40" s="8" t="str">
        <f>INDEX(CON!$B$1:$M$132,1+(VLOOKUP($S40,'Dropdown lists'!$E$2:$G$35,3,FALSE)-1)+'Analysis Region'!$U$16*33,5)</f>
        <v xml:space="preserve">plaster veneer/brick masonry </v>
      </c>
      <c r="U40" s="9" t="str">
        <f ca="1">INDEX(INDIRECT($A$8&amp;"!$B$1:$M$132"),1+(VLOOKUP($S40,'Dropdown lists'!$E$2:$G$35,3,FALSE)-1)+'Analysis Region'!$U$16*33,5)</f>
        <v xml:space="preserve">plaster veneer/brick masonry </v>
      </c>
      <c r="V40" s="8" t="str">
        <f>INDEX(CON!$B$1:$M$132,1+(VLOOKUP($S40,'Dropdown lists'!$E$2:$G$35,3,FALSE)-1)+'Analysis Region'!$U$16*33,9)</f>
        <v xml:space="preserve">BUR/wood deck            </v>
      </c>
      <c r="W40" s="9" t="str">
        <f ca="1">INDEX(INDIRECT($A$8&amp;"!$B$1:$M$132"),1+(VLOOKUP($S40,'Dropdown lists'!$E$2:$G$35,3,FALSE)-1)+'Analysis Region'!$U$16*33,9)</f>
        <v xml:space="preserve">BUR/wood deck            </v>
      </c>
      <c r="X40" s="8" t="str">
        <f>INDEX(CON!$B$1:$M$132,1+(VLOOKUP($S40,'Dropdown lists'!$E$2:$G$35,3,FALSE)-1)+'Analysis Region'!$U$16*33,10)</f>
        <v xml:space="preserve">asphalt road/simple     </v>
      </c>
      <c r="Y40" s="9" t="str">
        <f ca="1">INDEX(INDIRECT($A$8&amp;"!$B$1:$M$132"),1+(VLOOKUP($S40,'Dropdown lists'!$E$2:$G$35,3,FALSE)-1)+'Analysis Region'!$U$16*33,10)</f>
        <v xml:space="preserve">asphalt road/simple     </v>
      </c>
      <c r="Z40" s="8" t="str">
        <f>INDEX(CON!$B$1:$M$132,1+(VLOOKUP($S40,'Dropdown lists'!$E$2:$G$35,3,FALSE)-1)+'Analysis Region'!$U$16*33,7)</f>
        <v xml:space="preserve"> glass_1r_w </v>
      </c>
      <c r="AA40" s="9" t="str">
        <f ca="1">INDEX(INDIRECT($A$8&amp;"!$B$1:$M$132"),1+(VLOOKUP($S40,'Dropdown lists'!$E$2:$G$35,3,FALSE)-1)+'Analysis Region'!$U$16*33,7)</f>
        <v xml:space="preserve"> glass_1r_w </v>
      </c>
    </row>
    <row r="41" spans="15:27" x14ac:dyDescent="0.25">
      <c r="O41" s="3"/>
      <c r="P41" s="3"/>
      <c r="Q41" s="7" t="s">
        <v>379</v>
      </c>
      <c r="R41" s="48" t="s">
        <v>378</v>
      </c>
      <c r="S41" s="12" t="s">
        <v>21</v>
      </c>
      <c r="T41" s="8" t="str">
        <f>INDEX(CON!$B$1:$M$132,1+(VLOOKUP($S41,'Dropdown lists'!$E$2:$G$35,3,FALSE)-1)+'Analysis Region'!$U$16*33,5)</f>
        <v xml:space="preserve">conc panel/conc masonry      </v>
      </c>
      <c r="U41" s="9" t="str">
        <f ca="1">INDEX(INDIRECT($A$8&amp;"!$B$1:$M$132"),1+(VLOOKUP($S41,'Dropdown lists'!$E$2:$G$35,3,FALSE)-1)+'Analysis Region'!$U$16*33,5)</f>
        <v xml:space="preserve">conc panel/conc masonry      </v>
      </c>
      <c r="V41" s="8" t="str">
        <f>INDEX(CON!$B$1:$M$132,1+(VLOOKUP($S41,'Dropdown lists'!$E$2:$G$35,3,FALSE)-1)+'Analysis Region'!$U$16*33,9)</f>
        <v xml:space="preserve">ceramic tile/wood deck   </v>
      </c>
      <c r="W41" s="9" t="str">
        <f ca="1">INDEX(INDIRECT($A$8&amp;"!$B$1:$M$132"),1+(VLOOKUP($S41,'Dropdown lists'!$E$2:$G$35,3,FALSE)-1)+'Analysis Region'!$U$16*33,9)</f>
        <v xml:space="preserve">ceramic tile/wood deck   </v>
      </c>
      <c r="X41" s="8" t="str">
        <f>INDEX(CON!$B$1:$M$132,1+(VLOOKUP($S41,'Dropdown lists'!$E$2:$G$35,3,FALSE)-1)+'Analysis Region'!$U$16*33,10)</f>
        <v xml:space="preserve">dirt improved           </v>
      </c>
      <c r="Y41" s="9" t="str">
        <f ca="1">INDEX(INDIRECT($A$8&amp;"!$B$1:$M$132"),1+(VLOOKUP($S41,'Dropdown lists'!$E$2:$G$35,3,FALSE)-1)+'Analysis Region'!$U$16*33,10)</f>
        <v xml:space="preserve">dirt improved           </v>
      </c>
      <c r="Z41" s="8" t="str">
        <f>INDEX(CON!$B$1:$M$132,1+(VLOOKUP($S41,'Dropdown lists'!$E$2:$G$35,3,FALSE)-1)+'Analysis Region'!$U$16*33,7)</f>
        <v xml:space="preserve"> glass_1c   </v>
      </c>
      <c r="AA41" s="9" t="str">
        <f ca="1">INDEX(INDIRECT($A$8&amp;"!$B$1:$M$132"),1+(VLOOKUP($S41,'Dropdown lists'!$E$2:$G$35,3,FALSE)-1)+'Analysis Region'!$U$16*33,7)</f>
        <v xml:space="preserve"> glass_1c   </v>
      </c>
    </row>
    <row r="42" spans="15:27" x14ac:dyDescent="0.25">
      <c r="O42" s="3"/>
      <c r="P42" s="3"/>
      <c r="Q42" s="7" t="s">
        <v>379</v>
      </c>
      <c r="R42" s="48" t="s">
        <v>378</v>
      </c>
      <c r="S42" s="12" t="s">
        <v>38</v>
      </c>
      <c r="T42" s="8" t="str">
        <f>INDEX(CON!$B$1:$M$132,1+(VLOOKUP($S42,'Dropdown lists'!$E$2:$G$35,3,FALSE)-1)+'Analysis Region'!$U$16*33,5)</f>
        <v xml:space="preserve">concrete block               </v>
      </c>
      <c r="U42" s="9" t="str">
        <f ca="1">INDEX(INDIRECT($A$8&amp;"!$B$1:$M$132"),1+(VLOOKUP($S42,'Dropdown lists'!$E$2:$G$35,3,FALSE)-1)+'Analysis Region'!$U$16*33,5)</f>
        <v xml:space="preserve">concrete block               </v>
      </c>
      <c r="V42" s="8" t="str">
        <f>INDEX(CON!$B$1:$M$132,1+(VLOOKUP($S42,'Dropdown lists'!$E$2:$G$35,3,FALSE)-1)+'Analysis Region'!$U$16*33,9)</f>
        <v xml:space="preserve">shingles/wood deck       </v>
      </c>
      <c r="W42" s="9" t="str">
        <f ca="1">INDEX(INDIRECT($A$8&amp;"!$B$1:$M$132"),1+(VLOOKUP($S42,'Dropdown lists'!$E$2:$G$35,3,FALSE)-1)+'Analysis Region'!$U$16*33,9)</f>
        <v xml:space="preserve">shingles/wood deck       </v>
      </c>
      <c r="X42" s="8" t="str">
        <f>INDEX(CON!$B$1:$M$132,1+(VLOOKUP($S42,'Dropdown lists'!$E$2:$G$35,3,FALSE)-1)+'Analysis Region'!$U$16*33,10)</f>
        <v xml:space="preserve">asphalt road/simple     </v>
      </c>
      <c r="Y42" s="9" t="str">
        <f ca="1">INDEX(INDIRECT($A$8&amp;"!$B$1:$M$132"),1+(VLOOKUP($S42,'Dropdown lists'!$E$2:$G$35,3,FALSE)-1)+'Analysis Region'!$U$16*33,10)</f>
        <v xml:space="preserve">asphalt road/simple     </v>
      </c>
      <c r="Z42" s="8" t="str">
        <f>INDEX(CON!$B$1:$M$132,1+(VLOOKUP($S42,'Dropdown lists'!$E$2:$G$35,3,FALSE)-1)+'Analysis Region'!$U$16*33,7)</f>
        <v xml:space="preserve"> glass_1r_t </v>
      </c>
      <c r="AA42" s="9" t="str">
        <f ca="1">INDEX(INDIRECT($A$8&amp;"!$B$1:$M$132"),1+(VLOOKUP($S42,'Dropdown lists'!$E$2:$G$35,3,FALSE)-1)+'Analysis Region'!$U$16*33,7)</f>
        <v xml:space="preserve"> glass_1r_t </v>
      </c>
    </row>
    <row r="43" spans="15:27" x14ac:dyDescent="0.25">
      <c r="O43" s="3"/>
      <c r="P43" s="3"/>
      <c r="Q43" s="7" t="s">
        <v>379</v>
      </c>
      <c r="R43" s="48" t="s">
        <v>378</v>
      </c>
      <c r="S43" s="12" t="s">
        <v>10</v>
      </c>
      <c r="T43" s="8" t="str">
        <f>INDEX(CON!$B$1:$M$132,1+(VLOOKUP($S43,'Dropdown lists'!$E$2:$G$35,3,FALSE)-1)+'Analysis Region'!$U$16*33,5)</f>
        <v xml:space="preserve">conc panel/conc masonry      </v>
      </c>
      <c r="U43" s="9" t="str">
        <f ca="1">INDEX(INDIRECT($A$8&amp;"!$B$1:$M$132"),1+(VLOOKUP($S43,'Dropdown lists'!$E$2:$G$35,3,FALSE)-1)+'Analysis Region'!$U$16*33,5)</f>
        <v xml:space="preserve">conc panel/conc masonry      </v>
      </c>
      <c r="V43" s="8" t="str">
        <f>INDEX(CON!$B$1:$M$132,1+(VLOOKUP($S43,'Dropdown lists'!$E$2:$G$35,3,FALSE)-1)+'Analysis Region'!$U$16*33,9)</f>
        <v xml:space="preserve">BUR/concrete deck        </v>
      </c>
      <c r="W43" s="9" t="str">
        <f ca="1">INDEX(INDIRECT($A$8&amp;"!$B$1:$M$132"),1+(VLOOKUP($S43,'Dropdown lists'!$E$2:$G$35,3,FALSE)-1)+'Analysis Region'!$U$16*33,9)</f>
        <v xml:space="preserve">BUR/concrete deck        </v>
      </c>
      <c r="X43" s="8" t="str">
        <f>INDEX(CON!$B$1:$M$132,1+(VLOOKUP($S43,'Dropdown lists'!$E$2:$G$35,3,FALSE)-1)+'Analysis Region'!$U$16*33,10)</f>
        <v xml:space="preserve">asphalt road/stabilized </v>
      </c>
      <c r="Y43" s="9" t="str">
        <f ca="1">INDEX(INDIRECT($A$8&amp;"!$B$1:$M$132"),1+(VLOOKUP($S43,'Dropdown lists'!$E$2:$G$35,3,FALSE)-1)+'Analysis Region'!$U$16*33,10)</f>
        <v xml:space="preserve">asphalt road/stabilized </v>
      </c>
      <c r="Z43" s="8" t="str">
        <f>INDEX(CON!$B$1:$M$132,1+(VLOOKUP($S43,'Dropdown lists'!$E$2:$G$35,3,FALSE)-1)+'Analysis Region'!$U$16*33,7)</f>
        <v xml:space="preserve"> glass_2c   </v>
      </c>
      <c r="AA43" s="9" t="str">
        <f ca="1">INDEX(INDIRECT($A$8&amp;"!$B$1:$M$132"),1+(VLOOKUP($S43,'Dropdown lists'!$E$2:$G$35,3,FALSE)-1)+'Analysis Region'!$U$16*33,7)</f>
        <v xml:space="preserve"> glass_2c   </v>
      </c>
    </row>
    <row r="44" spans="15:27" x14ac:dyDescent="0.25">
      <c r="O44" s="3"/>
      <c r="P44" s="3"/>
      <c r="Q44" s="7" t="s">
        <v>379</v>
      </c>
      <c r="R44" s="48" t="s">
        <v>378</v>
      </c>
      <c r="S44" s="12" t="s">
        <v>23</v>
      </c>
      <c r="T44" s="8" t="str">
        <f>INDEX(CON!$B$1:$M$132,1+(VLOOKUP($S44,'Dropdown lists'!$E$2:$G$35,3,FALSE)-1)+'Analysis Region'!$U$16*33,5)</f>
        <v xml:space="preserve">stone curtain/conc masonry   </v>
      </c>
      <c r="U44" s="9" t="str">
        <f ca="1">INDEX(INDIRECT($A$8&amp;"!$B$1:$M$132"),1+(VLOOKUP($S44,'Dropdown lists'!$E$2:$G$35,3,FALSE)-1)+'Analysis Region'!$U$16*33,5)</f>
        <v xml:space="preserve">stone curtain/conc masonry   </v>
      </c>
      <c r="V44" s="8" t="str">
        <f>INDEX(CON!$B$1:$M$132,1+(VLOOKUP($S44,'Dropdown lists'!$E$2:$G$35,3,FALSE)-1)+'Analysis Region'!$U$16*33,9)</f>
        <v xml:space="preserve">ceramic tile/wood deck   </v>
      </c>
      <c r="W44" s="9" t="str">
        <f ca="1">INDEX(INDIRECT($A$8&amp;"!$B$1:$M$132"),1+(VLOOKUP($S44,'Dropdown lists'!$E$2:$G$35,3,FALSE)-1)+'Analysis Region'!$U$16*33,9)</f>
        <v xml:space="preserve">ceramic tile/wood deck   </v>
      </c>
      <c r="X44" s="8" t="str">
        <f>INDEX(CON!$B$1:$M$132,1+(VLOOKUP($S44,'Dropdown lists'!$E$2:$G$35,3,FALSE)-1)+'Analysis Region'!$U$16*33,10)</f>
        <v xml:space="preserve">dirt unimproved         </v>
      </c>
      <c r="Y44" s="9" t="str">
        <f ca="1">INDEX(INDIRECT($A$8&amp;"!$B$1:$M$132"),1+(VLOOKUP($S44,'Dropdown lists'!$E$2:$G$35,3,FALSE)-1)+'Analysis Region'!$U$16*33,10)</f>
        <v xml:space="preserve">dirt unimproved         </v>
      </c>
      <c r="Z44" s="8" t="str">
        <f>INDEX(CON!$B$1:$M$132,1+(VLOOKUP($S44,'Dropdown lists'!$E$2:$G$35,3,FALSE)-1)+'Analysis Region'!$U$16*33,7)</f>
        <v xml:space="preserve"> glass_1c   </v>
      </c>
      <c r="AA44" s="9" t="str">
        <f ca="1">INDEX(INDIRECT($A$8&amp;"!$B$1:$M$132"),1+(VLOOKUP($S44,'Dropdown lists'!$E$2:$G$35,3,FALSE)-1)+'Analysis Region'!$U$16*33,7)</f>
        <v xml:space="preserve"> glass_1c   </v>
      </c>
    </row>
    <row r="45" spans="15:27" x14ac:dyDescent="0.25">
      <c r="Q45" s="7" t="s">
        <v>379</v>
      </c>
      <c r="R45" s="48" t="s">
        <v>378</v>
      </c>
      <c r="S45" s="12" t="s">
        <v>39</v>
      </c>
      <c r="T45" s="8" t="str">
        <f>INDEX(CON!$B$1:$M$132,1+(VLOOKUP($S45,'Dropdown lists'!$E$2:$G$35,3,FALSE)-1)+'Analysis Region'!$U$16*33,5)</f>
        <v xml:space="preserve">plaster veneer/brick masonry </v>
      </c>
      <c r="U45" s="9" t="str">
        <f ca="1">INDEX(INDIRECT($A$8&amp;"!$B$1:$M$132"),1+(VLOOKUP($S45,'Dropdown lists'!$E$2:$G$35,3,FALSE)-1)+'Analysis Region'!$U$16*33,5)</f>
        <v xml:space="preserve">plaster veneer/brick masonry </v>
      </c>
      <c r="V45" s="8" t="str">
        <f>INDEX(CON!$B$1:$M$132,1+(VLOOKUP($S45,'Dropdown lists'!$E$2:$G$35,3,FALSE)-1)+'Analysis Region'!$U$16*33,9)</f>
        <v xml:space="preserve">ceramic tile/wood deck   </v>
      </c>
      <c r="W45" s="9" t="str">
        <f ca="1">INDEX(INDIRECT($A$8&amp;"!$B$1:$M$132"),1+(VLOOKUP($S45,'Dropdown lists'!$E$2:$G$35,3,FALSE)-1)+'Analysis Region'!$U$16*33,9)</f>
        <v xml:space="preserve">ceramic tile/wood deck   </v>
      </c>
      <c r="X45" s="8" t="str">
        <f>INDEX(CON!$B$1:$M$132,1+(VLOOKUP($S45,'Dropdown lists'!$E$2:$G$35,3,FALSE)-1)+'Analysis Region'!$U$16*33,10)</f>
        <v xml:space="preserve">asphalt road/simple     </v>
      </c>
      <c r="Y45" s="9" t="str">
        <f ca="1">INDEX(INDIRECT($A$8&amp;"!$B$1:$M$132"),1+(VLOOKUP($S45,'Dropdown lists'!$E$2:$G$35,3,FALSE)-1)+'Analysis Region'!$U$16*33,10)</f>
        <v xml:space="preserve">asphalt road/simple     </v>
      </c>
      <c r="Z45" s="8" t="str">
        <f>INDEX(CON!$B$1:$M$132,1+(VLOOKUP($S45,'Dropdown lists'!$E$2:$G$35,3,FALSE)-1)+'Analysis Region'!$U$16*33,7)</f>
        <v xml:space="preserve"> glass_1r_w </v>
      </c>
      <c r="AA45" s="9" t="str">
        <f ca="1">INDEX(INDIRECT($A$8&amp;"!$B$1:$M$132"),1+(VLOOKUP($S45,'Dropdown lists'!$E$2:$G$35,3,FALSE)-1)+'Analysis Region'!$U$16*33,7)</f>
        <v xml:space="preserve"> glass_1r_w </v>
      </c>
    </row>
    <row r="46" spans="15:27" x14ac:dyDescent="0.25">
      <c r="Q46" s="7" t="s">
        <v>379</v>
      </c>
      <c r="R46" s="48" t="s">
        <v>378</v>
      </c>
      <c r="S46" s="12" t="s">
        <v>11</v>
      </c>
      <c r="T46" s="8" t="str">
        <f>INDEX(CON!$B$1:$M$132,1+(VLOOKUP($S46,'Dropdown lists'!$E$2:$G$35,3,FALSE)-1)+'Analysis Region'!$U$16*33,5)</f>
        <v xml:space="preserve">conc panel/conc masonry      </v>
      </c>
      <c r="U46" s="9" t="str">
        <f ca="1">INDEX(INDIRECT($A$8&amp;"!$B$1:$M$132"),1+(VLOOKUP($S46,'Dropdown lists'!$E$2:$G$35,3,FALSE)-1)+'Analysis Region'!$U$16*33,5)</f>
        <v xml:space="preserve">conc panel/conc masonry      </v>
      </c>
      <c r="V46" s="8" t="str">
        <f>INDEX(CON!$B$1:$M$132,1+(VLOOKUP($S46,'Dropdown lists'!$E$2:$G$35,3,FALSE)-1)+'Analysis Region'!$U$16*33,9)</f>
        <v xml:space="preserve">ceramic tile/wood deck   </v>
      </c>
      <c r="W46" s="9" t="str">
        <f ca="1">INDEX(INDIRECT($A$8&amp;"!$B$1:$M$132"),1+(VLOOKUP($S46,'Dropdown lists'!$E$2:$G$35,3,FALSE)-1)+'Analysis Region'!$U$16*33,9)</f>
        <v xml:space="preserve">ceramic tile/wood deck   </v>
      </c>
      <c r="X46" s="8" t="str">
        <f>INDEX(CON!$B$1:$M$132,1+(VLOOKUP($S46,'Dropdown lists'!$E$2:$G$35,3,FALSE)-1)+'Analysis Region'!$U$16*33,10)</f>
        <v xml:space="preserve">dirt improved           </v>
      </c>
      <c r="Y46" s="9" t="str">
        <f ca="1">INDEX(INDIRECT($A$8&amp;"!$B$1:$M$132"),1+(VLOOKUP($S46,'Dropdown lists'!$E$2:$G$35,3,FALSE)-1)+'Analysis Region'!$U$16*33,10)</f>
        <v xml:space="preserve">dirt improved           </v>
      </c>
      <c r="Z46" s="8" t="str">
        <f>INDEX(CON!$B$1:$M$132,1+(VLOOKUP($S46,'Dropdown lists'!$E$2:$G$35,3,FALSE)-1)+'Analysis Region'!$U$16*33,7)</f>
        <v xml:space="preserve"> glass_1c   </v>
      </c>
      <c r="AA46" s="9" t="str">
        <f ca="1">INDEX(INDIRECT($A$8&amp;"!$B$1:$M$132"),1+(VLOOKUP($S46,'Dropdown lists'!$E$2:$G$35,3,FALSE)-1)+'Analysis Region'!$U$16*33,7)</f>
        <v xml:space="preserve"> glass_1c   </v>
      </c>
    </row>
    <row r="47" spans="15:27" x14ac:dyDescent="0.25">
      <c r="Q47" s="7" t="s">
        <v>379</v>
      </c>
      <c r="R47" s="48" t="s">
        <v>378</v>
      </c>
      <c r="S47" s="12" t="s">
        <v>16</v>
      </c>
      <c r="T47" s="8" t="str">
        <f>INDEX(CON!$B$1:$M$132,1+(VLOOKUP($S47,'Dropdown lists'!$E$2:$G$35,3,FALSE)-1)+'Analysis Region'!$U$16*33,5)</f>
        <v xml:space="preserve">concrete block               </v>
      </c>
      <c r="U47" s="9" t="str">
        <f ca="1">INDEX(INDIRECT($A$8&amp;"!$B$1:$M$132"),1+(VLOOKUP($S47,'Dropdown lists'!$E$2:$G$35,3,FALSE)-1)+'Analysis Region'!$U$16*33,5)</f>
        <v xml:space="preserve">concrete block               </v>
      </c>
      <c r="V47" s="8" t="str">
        <f>INDEX(CON!$B$1:$M$132,1+(VLOOKUP($S47,'Dropdown lists'!$E$2:$G$35,3,FALSE)-1)+'Analysis Region'!$U$16*33,9)</f>
        <v xml:space="preserve">BUR/wood deck            </v>
      </c>
      <c r="W47" s="9" t="str">
        <f ca="1">INDEX(INDIRECT($A$8&amp;"!$B$1:$M$132"),1+(VLOOKUP($S47,'Dropdown lists'!$E$2:$G$35,3,FALSE)-1)+'Analysis Region'!$U$16*33,9)</f>
        <v xml:space="preserve">BUR/wood deck            </v>
      </c>
      <c r="X47" s="8" t="str">
        <f>INDEX(CON!$B$1:$M$132,1+(VLOOKUP($S47,'Dropdown lists'!$E$2:$G$35,3,FALSE)-1)+'Analysis Region'!$U$16*33,10)</f>
        <v xml:space="preserve">dirt improved           </v>
      </c>
      <c r="Y47" s="9" t="str">
        <f ca="1">INDEX(INDIRECT($A$8&amp;"!$B$1:$M$132"),1+(VLOOKUP($S47,'Dropdown lists'!$E$2:$G$35,3,FALSE)-1)+'Analysis Region'!$U$16*33,10)</f>
        <v xml:space="preserve">dirt improved           </v>
      </c>
      <c r="Z47" s="8" t="str">
        <f>INDEX(CON!$B$1:$M$132,1+(VLOOKUP($S47,'Dropdown lists'!$E$2:$G$35,3,FALSE)-1)+'Analysis Region'!$U$16*33,7)</f>
        <v xml:space="preserve"> glass_1r_t </v>
      </c>
      <c r="AA47" s="9" t="str">
        <f ca="1">INDEX(INDIRECT($A$8&amp;"!$B$1:$M$132"),1+(VLOOKUP($S47,'Dropdown lists'!$E$2:$G$35,3,FALSE)-1)+'Analysis Region'!$U$16*33,7)</f>
        <v xml:space="preserve"> glass_1r_t </v>
      </c>
    </row>
    <row r="48" spans="15:27" x14ac:dyDescent="0.25">
      <c r="Q48" s="7" t="s">
        <v>379</v>
      </c>
      <c r="R48" s="48" t="s">
        <v>378</v>
      </c>
      <c r="S48" s="12" t="s">
        <v>30</v>
      </c>
      <c r="T48" s="8" t="str">
        <f>INDEX(CON!$B$1:$M$132,1+(VLOOKUP($S48,'Dropdown lists'!$E$2:$G$35,3,FALSE)-1)+'Analysis Region'!$U$16*33,5)</f>
        <v xml:space="preserve">conc panel/conc masonry      </v>
      </c>
      <c r="U48" s="9" t="str">
        <f ca="1">INDEX(INDIRECT($A$8&amp;"!$B$1:$M$132"),1+(VLOOKUP($S48,'Dropdown lists'!$E$2:$G$35,3,FALSE)-1)+'Analysis Region'!$U$16*33,5)</f>
        <v xml:space="preserve">conc panel/conc masonry      </v>
      </c>
      <c r="V48" s="8" t="str">
        <f>INDEX(CON!$B$1:$M$132,1+(VLOOKUP($S48,'Dropdown lists'!$E$2:$G$35,3,FALSE)-1)+'Analysis Region'!$U$16*33,9)</f>
        <v xml:space="preserve">BUR/concrete deck        </v>
      </c>
      <c r="W48" s="9" t="str">
        <f ca="1">INDEX(INDIRECT($A$8&amp;"!$B$1:$M$132"),1+(VLOOKUP($S48,'Dropdown lists'!$E$2:$G$35,3,FALSE)-1)+'Analysis Region'!$U$16*33,9)</f>
        <v xml:space="preserve">BUR/concrete deck        </v>
      </c>
      <c r="X48" s="8" t="str">
        <f>INDEX(CON!$B$1:$M$132,1+(VLOOKUP($S48,'Dropdown lists'!$E$2:$G$35,3,FALSE)-1)+'Analysis Region'!$U$16*33,10)</f>
        <v xml:space="preserve">dirt improved           </v>
      </c>
      <c r="Y48" s="9" t="str">
        <f ca="1">INDEX(INDIRECT($A$8&amp;"!$B$1:$M$132"),1+(VLOOKUP($S48,'Dropdown lists'!$E$2:$G$35,3,FALSE)-1)+'Analysis Region'!$U$16*33,10)</f>
        <v xml:space="preserve">dirt improved           </v>
      </c>
      <c r="Z48" s="8" t="str">
        <f>INDEX(CON!$B$1:$M$132,1+(VLOOKUP($S48,'Dropdown lists'!$E$2:$G$35,3,FALSE)-1)+'Analysis Region'!$U$16*33,7)</f>
        <v xml:space="preserve"> glass_1c   </v>
      </c>
      <c r="AA48" s="9" t="str">
        <f ca="1">INDEX(INDIRECT($A$8&amp;"!$B$1:$M$132"),1+(VLOOKUP($S48,'Dropdown lists'!$E$2:$G$35,3,FALSE)-1)+'Analysis Region'!$U$16*33,7)</f>
        <v xml:space="preserve"> glass_1c   </v>
      </c>
    </row>
    <row r="49" spans="3:37" x14ac:dyDescent="0.25">
      <c r="Q49" s="7" t="s">
        <v>379</v>
      </c>
      <c r="R49" s="48" t="s">
        <v>378</v>
      </c>
      <c r="S49" s="12" t="s">
        <v>20</v>
      </c>
      <c r="T49" s="8" t="str">
        <f>INDEX(CON!$B$1:$M$132,1+(VLOOKUP($S49,'Dropdown lists'!$E$2:$G$35,3,FALSE)-1)+'Analysis Region'!$U$16*33,5)</f>
        <v xml:space="preserve">conc panel/conc masonry      </v>
      </c>
      <c r="U49" s="9" t="str">
        <f ca="1">INDEX(INDIRECT($A$8&amp;"!$B$1:$M$132"),1+(VLOOKUP($S49,'Dropdown lists'!$E$2:$G$35,3,FALSE)-1)+'Analysis Region'!$U$16*33,5)</f>
        <v xml:space="preserve">conc panel/conc masonry      </v>
      </c>
      <c r="V49" s="8" t="str">
        <f>INDEX(CON!$B$1:$M$132,1+(VLOOKUP($S49,'Dropdown lists'!$E$2:$G$35,3,FALSE)-1)+'Analysis Region'!$U$16*33,9)</f>
        <v xml:space="preserve">BUR/concrete deck        </v>
      </c>
      <c r="W49" s="9" t="str">
        <f ca="1">INDEX(INDIRECT($A$8&amp;"!$B$1:$M$132"),1+(VLOOKUP($S49,'Dropdown lists'!$E$2:$G$35,3,FALSE)-1)+'Analysis Region'!$U$16*33,9)</f>
        <v xml:space="preserve">BUR/concrete deck        </v>
      </c>
      <c r="X49" s="8" t="str">
        <f>INDEX(CON!$B$1:$M$132,1+(VLOOKUP($S49,'Dropdown lists'!$E$2:$G$35,3,FALSE)-1)+'Analysis Region'!$U$16*33,10)</f>
        <v xml:space="preserve">dirt improved           </v>
      </c>
      <c r="Y49" s="9" t="str">
        <f ca="1">INDEX(INDIRECT($A$8&amp;"!$B$1:$M$132"),1+(VLOOKUP($S49,'Dropdown lists'!$E$2:$G$35,3,FALSE)-1)+'Analysis Region'!$U$16*33,10)</f>
        <v xml:space="preserve">dirt improved           </v>
      </c>
      <c r="Z49" s="8" t="str">
        <f>INDEX(CON!$B$1:$M$132,1+(VLOOKUP($S49,'Dropdown lists'!$E$2:$G$35,3,FALSE)-1)+'Analysis Region'!$U$16*33,7)</f>
        <v xml:space="preserve"> glass_1c   </v>
      </c>
      <c r="AA49" s="9" t="str">
        <f ca="1">INDEX(INDIRECT($A$8&amp;"!$B$1:$M$132"),1+(VLOOKUP($S49,'Dropdown lists'!$E$2:$G$35,3,FALSE)-1)+'Analysis Region'!$U$16*33,7)</f>
        <v xml:space="preserve"> glass_1c   </v>
      </c>
    </row>
    <row r="50" spans="3:37" x14ac:dyDescent="0.25">
      <c r="Q50" s="7" t="s">
        <v>379</v>
      </c>
      <c r="R50" s="48" t="s">
        <v>378</v>
      </c>
      <c r="S50" s="12" t="s">
        <v>31</v>
      </c>
      <c r="T50" s="8" t="str">
        <f>INDEX(CON!$B$1:$M$132,1+(VLOOKUP($S50,'Dropdown lists'!$E$2:$G$35,3,FALSE)-1)+'Analysis Region'!$U$16*33,5)</f>
        <v xml:space="preserve">conc panel/conc masonry      </v>
      </c>
      <c r="U50" s="9" t="str">
        <f ca="1">INDEX(INDIRECT($A$8&amp;"!$B$1:$M$132"),1+(VLOOKUP($S50,'Dropdown lists'!$E$2:$G$35,3,FALSE)-1)+'Analysis Region'!$U$16*33,5)</f>
        <v xml:space="preserve">conc panel/conc masonry      </v>
      </c>
      <c r="V50" s="8" t="str">
        <f>INDEX(CON!$B$1:$M$132,1+(VLOOKUP($S50,'Dropdown lists'!$E$2:$G$35,3,FALSE)-1)+'Analysis Region'!$U$16*33,9)</f>
        <v xml:space="preserve">BUR/wood deck            </v>
      </c>
      <c r="W50" s="9" t="str">
        <f ca="1">INDEX(INDIRECT($A$8&amp;"!$B$1:$M$132"),1+(VLOOKUP($S50,'Dropdown lists'!$E$2:$G$35,3,FALSE)-1)+'Analysis Region'!$U$16*33,9)</f>
        <v xml:space="preserve">BUR/wood deck            </v>
      </c>
      <c r="X50" s="8" t="str">
        <f>INDEX(CON!$B$1:$M$132,1+(VLOOKUP($S50,'Dropdown lists'!$E$2:$G$35,3,FALSE)-1)+'Analysis Region'!$U$16*33,10)</f>
        <v xml:space="preserve">dirt improved           </v>
      </c>
      <c r="Y50" s="9" t="str">
        <f ca="1">INDEX(INDIRECT($A$8&amp;"!$B$1:$M$132"),1+(VLOOKUP($S50,'Dropdown lists'!$E$2:$G$35,3,FALSE)-1)+'Analysis Region'!$U$16*33,10)</f>
        <v xml:space="preserve">dirt improved           </v>
      </c>
      <c r="Z50" s="8" t="str">
        <f>INDEX(CON!$B$1:$M$132,1+(VLOOKUP($S50,'Dropdown lists'!$E$2:$G$35,3,FALSE)-1)+'Analysis Region'!$U$16*33,7)</f>
        <v xml:space="preserve"> glass_1c   </v>
      </c>
      <c r="AA50" s="9" t="str">
        <f ca="1">INDEX(INDIRECT($A$8&amp;"!$B$1:$M$132"),1+(VLOOKUP($S50,'Dropdown lists'!$E$2:$G$35,3,FALSE)-1)+'Analysis Region'!$U$16*33,7)</f>
        <v xml:space="preserve"> glass_1c   </v>
      </c>
    </row>
    <row r="51" spans="3:37" x14ac:dyDescent="0.25">
      <c r="Q51" s="7" t="s">
        <v>379</v>
      </c>
      <c r="R51" s="48" t="s">
        <v>378</v>
      </c>
      <c r="S51" s="12" t="s">
        <v>34</v>
      </c>
      <c r="T51" s="8" t="str">
        <f>INDEX(CON!$B$1:$M$132,1+(VLOOKUP($S51,'Dropdown lists'!$E$2:$G$35,3,FALSE)-1)+'Analysis Region'!$U$16*33,5)</f>
        <v xml:space="preserve">conc panel/conc masonry      </v>
      </c>
      <c r="U51" s="9" t="str">
        <f ca="1">INDEX(INDIRECT($A$8&amp;"!$B$1:$M$132"),1+(VLOOKUP($S51,'Dropdown lists'!$E$2:$G$35,3,FALSE)-1)+'Analysis Region'!$U$16*33,5)</f>
        <v xml:space="preserve">conc panel/conc masonry      </v>
      </c>
      <c r="V51" s="8" t="str">
        <f>INDEX(CON!$B$1:$M$132,1+(VLOOKUP($S51,'Dropdown lists'!$E$2:$G$35,3,FALSE)-1)+'Analysis Region'!$U$16*33,9)</f>
        <v xml:space="preserve">ceramic tile/wood deck   </v>
      </c>
      <c r="W51" s="9" t="str">
        <f ca="1">INDEX(INDIRECT($A$8&amp;"!$B$1:$M$132"),1+(VLOOKUP($S51,'Dropdown lists'!$E$2:$G$35,3,FALSE)-1)+'Analysis Region'!$U$16*33,9)</f>
        <v xml:space="preserve">ceramic tile/wood deck   </v>
      </c>
      <c r="X51" s="8" t="str">
        <f>INDEX(CON!$B$1:$M$132,1+(VLOOKUP($S51,'Dropdown lists'!$E$2:$G$35,3,FALSE)-1)+'Analysis Region'!$U$16*33,10)</f>
        <v xml:space="preserve">asphalt road/simple     </v>
      </c>
      <c r="Y51" s="9" t="str">
        <f ca="1">INDEX(INDIRECT($A$8&amp;"!$B$1:$M$132"),1+(VLOOKUP($S51,'Dropdown lists'!$E$2:$G$35,3,FALSE)-1)+'Analysis Region'!$U$16*33,10)</f>
        <v xml:space="preserve">asphalt road/simple     </v>
      </c>
      <c r="Z51" s="8" t="str">
        <f>INDEX(CON!$B$1:$M$132,1+(VLOOKUP($S51,'Dropdown lists'!$E$2:$G$35,3,FALSE)-1)+'Analysis Region'!$U$16*33,7)</f>
        <v xml:space="preserve"> glass_2c   </v>
      </c>
      <c r="AA51" s="9" t="str">
        <f ca="1">INDEX(INDIRECT($A$8&amp;"!$B$1:$M$132"),1+(VLOOKUP($S51,'Dropdown lists'!$E$2:$G$35,3,FALSE)-1)+'Analysis Region'!$U$16*33,7)</f>
        <v xml:space="preserve"> glass_2c   </v>
      </c>
    </row>
    <row r="52" spans="3:37" ht="15.75" thickBot="1" x14ac:dyDescent="0.3">
      <c r="Q52" s="7" t="s">
        <v>379</v>
      </c>
      <c r="R52" s="48" t="s">
        <v>378</v>
      </c>
      <c r="S52" s="13" t="s">
        <v>28</v>
      </c>
      <c r="T52" s="10" t="str">
        <f>INDEX(CON!$B$1:$M$132,1+(VLOOKUP($S52,'Dropdown lists'!$E$2:$G$35,3,FALSE)-1)+'Analysis Region'!$U$16*33,5)</f>
        <v xml:space="preserve">concrete block               </v>
      </c>
      <c r="U52" s="11" t="str">
        <f ca="1">INDEX(INDIRECT($A$8&amp;"!$B$1:$M$132"),1+(VLOOKUP($S52,'Dropdown lists'!$E$2:$G$35,3,FALSE)-1)+'Analysis Region'!$U$16*33,5)</f>
        <v xml:space="preserve">concrete block               </v>
      </c>
      <c r="V52" s="10" t="str">
        <f>INDEX(CON!$B$1:$M$132,1+(VLOOKUP($S52,'Dropdown lists'!$E$2:$G$35,3,FALSE)-1)+'Analysis Region'!$U$16*33,9)</f>
        <v xml:space="preserve">shingles/wood deck       </v>
      </c>
      <c r="W52" s="11" t="str">
        <f ca="1">INDEX(INDIRECT($A$8&amp;"!$B$1:$M$132"),1+(VLOOKUP($S52,'Dropdown lists'!$E$2:$G$35,3,FALSE)-1)+'Analysis Region'!$U$16*33,9)</f>
        <v xml:space="preserve">shingles/wood deck       </v>
      </c>
      <c r="X52" s="10" t="str">
        <f>INDEX(CON!$B$1:$M$132,1+(VLOOKUP($S52,'Dropdown lists'!$E$2:$G$35,3,FALSE)-1)+'Analysis Region'!$U$16*33,10)</f>
        <v xml:space="preserve">asphalt road/simple     </v>
      </c>
      <c r="Y52" s="11" t="str">
        <f ca="1">INDEX(INDIRECT($A$8&amp;"!$B$1:$M$132"),1+(VLOOKUP($S52,'Dropdown lists'!$E$2:$G$35,3,FALSE)-1)+'Analysis Region'!$U$16*33,10)</f>
        <v xml:space="preserve">asphalt road/simple     </v>
      </c>
      <c r="Z52" s="10" t="str">
        <f>INDEX(CON!$B$1:$M$132,1+(VLOOKUP($S52,'Dropdown lists'!$E$2:$G$35,3,FALSE)-1)+'Analysis Region'!$U$16*33,7)</f>
        <v xml:space="preserve"> glass_1r_t </v>
      </c>
      <c r="AA52" s="11" t="str">
        <f ca="1">INDEX(INDIRECT($A$8&amp;"!$B$1:$M$132"),1+(VLOOKUP($S52,'Dropdown lists'!$E$2:$G$35,3,FALSE)-1)+'Analysis Region'!$U$16*33,7)</f>
        <v xml:space="preserve"> glass_1r_t </v>
      </c>
    </row>
    <row r="61" spans="3:37" x14ac:dyDescent="0.25">
      <c r="D61" t="str">
        <f>"Input Variable "&amp;A16</f>
        <v>Input Variable F_roof</v>
      </c>
    </row>
    <row r="62" spans="3:37" x14ac:dyDescent="0.25">
      <c r="E62" t="str">
        <f t="shared" ref="E62:AA62" si="5">E12</f>
        <v>Alaska</v>
      </c>
      <c r="F62" t="str">
        <f t="shared" si="5"/>
        <v>Canada</v>
      </c>
      <c r="G62" t="str">
        <f t="shared" si="5"/>
        <v>Greenland</v>
      </c>
      <c r="H62" t="str">
        <f t="shared" si="5"/>
        <v>N_Europe</v>
      </c>
      <c r="I62" t="str">
        <f t="shared" si="5"/>
        <v>Russia</v>
      </c>
      <c r="J62" t="str">
        <f t="shared" si="5"/>
        <v>NW_USA</v>
      </c>
      <c r="K62" t="str">
        <f t="shared" si="5"/>
        <v>NC_USA</v>
      </c>
      <c r="L62" t="str">
        <f t="shared" si="5"/>
        <v>NE_USA</v>
      </c>
      <c r="M62" t="str">
        <f t="shared" si="5"/>
        <v>W_Europe</v>
      </c>
      <c r="N62" t="str">
        <f t="shared" si="5"/>
        <v>E_Europe</v>
      </c>
      <c r="O62" t="str">
        <f t="shared" si="5"/>
        <v>C_Asia</v>
      </c>
      <c r="P62" t="str">
        <f t="shared" si="5"/>
        <v>E_Asia</v>
      </c>
      <c r="Q62" t="str">
        <f t="shared" si="5"/>
        <v>Temp_SA</v>
      </c>
      <c r="R62" t="str">
        <f t="shared" si="5"/>
        <v>SW_USA</v>
      </c>
      <c r="S62" t="str">
        <f t="shared" si="5"/>
        <v>SC_USA</v>
      </c>
      <c r="T62" t="str">
        <f t="shared" si="5"/>
        <v>SE_USA</v>
      </c>
      <c r="U62" t="str">
        <f t="shared" si="5"/>
        <v>S_Europe</v>
      </c>
      <c r="V62" t="str">
        <f t="shared" si="5"/>
        <v>Mid_East</v>
      </c>
      <c r="W62" t="str">
        <f t="shared" si="5"/>
        <v>China</v>
      </c>
      <c r="X62" t="str">
        <f t="shared" si="5"/>
        <v>Australia</v>
      </c>
      <c r="Y62" t="str">
        <f t="shared" si="5"/>
        <v>Caribbean</v>
      </c>
      <c r="Z62" t="str">
        <f t="shared" si="5"/>
        <v>Middle_Am</v>
      </c>
      <c r="AA62" t="str">
        <f t="shared" si="5"/>
        <v>Trop_SA</v>
      </c>
      <c r="AB62" t="str">
        <f t="shared" ref="AB62:AK62" si="6">AB12</f>
        <v>Brazil</v>
      </c>
      <c r="AC62" t="str">
        <f t="shared" si="6"/>
        <v>N_Africa</v>
      </c>
      <c r="AD62" t="str">
        <f t="shared" si="6"/>
        <v>W_Africa</v>
      </c>
      <c r="AE62" t="str">
        <f t="shared" si="6"/>
        <v>C_Africa</v>
      </c>
      <c r="AF62" t="str">
        <f t="shared" si="6"/>
        <v>E_Africa</v>
      </c>
      <c r="AG62" t="str">
        <f t="shared" si="6"/>
        <v>S_Africa</v>
      </c>
      <c r="AH62" t="str">
        <f t="shared" si="6"/>
        <v>India</v>
      </c>
      <c r="AI62" t="str">
        <f t="shared" si="6"/>
        <v>S_Asia</v>
      </c>
      <c r="AJ62" t="str">
        <f t="shared" si="6"/>
        <v>SE_Asia</v>
      </c>
      <c r="AK62" t="str">
        <f t="shared" si="6"/>
        <v>Oceania</v>
      </c>
    </row>
    <row r="63" spans="3:37" x14ac:dyDescent="0.25">
      <c r="C63">
        <f>VLOOKUP($A$16,'Dropdown lists'!$J$2:$L$20,3)</f>
        <v>0</v>
      </c>
      <c r="D63" t="s">
        <v>275</v>
      </c>
      <c r="E63">
        <f>IF($A$18=0,INDEX(region_Con!$G$1:$AE$528,1+(VLOOKUP(E$62,'Dropdown lists'!$E$2:$F$35,2,FALSE)-1)*16+'Analysis Region'!$C63,$A$17),INDEX(CON!$B$1:$M$132,1+(VLOOKUP(E$62,'Dropdown lists'!$E$2:$G$35,3,FALSE)-1),$A$17))</f>
        <v>0.6</v>
      </c>
      <c r="F63">
        <f>IF($A$18=0,INDEX(region_Con!$G$1:$AE$528,1+(VLOOKUP(F$62,'Dropdown lists'!$E$2:$F$35,2,FALSE)-1)*16+'Analysis Region'!$C63,$A$17),INDEX(CON!$B$1:$M$132,1+(VLOOKUP(F$62,'Dropdown lists'!$E$2:$G$35,3,FALSE)-1),$A$17))</f>
        <v>0.6</v>
      </c>
      <c r="G63">
        <f>IF($A$18=0,INDEX(region_Con!$G$1:$AE$528,1+(VLOOKUP(G$62,'Dropdown lists'!$E$2:$F$35,2,FALSE)-1)*16+'Analysis Region'!$C63,$A$17),INDEX(CON!$B$1:$M$132,1+(VLOOKUP(G$62,'Dropdown lists'!$E$2:$G$35,3,FALSE)-1),$A$17))</f>
        <v>0.6</v>
      </c>
      <c r="H63">
        <f>IF($A$18=0,INDEX(region_Con!$G$1:$AE$528,1+(VLOOKUP(H$62,'Dropdown lists'!$E$2:$F$35,2,FALSE)-1)*16+'Analysis Region'!$C63,$A$17),INDEX(CON!$B$1:$M$132,1+(VLOOKUP(H$62,'Dropdown lists'!$E$2:$G$35,3,FALSE)-1),$A$17))</f>
        <v>0.75</v>
      </c>
      <c r="I63">
        <f>IF($A$18=0,INDEX(region_Con!$G$1:$AE$528,1+(VLOOKUP(I$62,'Dropdown lists'!$E$2:$F$35,2,FALSE)-1)*16+'Analysis Region'!$C63,$A$17),INDEX(CON!$B$1:$M$132,1+(VLOOKUP(I$62,'Dropdown lists'!$E$2:$G$35,3,FALSE)-1),$A$17))</f>
        <v>0.4</v>
      </c>
      <c r="J63">
        <f>IF($A$18=0,INDEX(region_Con!$G$1:$AE$528,1+(VLOOKUP(J$62,'Dropdown lists'!$E$2:$F$35,2,FALSE)-1)*16+'Analysis Region'!$C63,$A$17),INDEX(CON!$B$1:$M$132,1+(VLOOKUP(J$62,'Dropdown lists'!$E$2:$G$35,3,FALSE)-1),$A$17))</f>
        <v>0.7</v>
      </c>
      <c r="K63">
        <f>IF($A$18=0,INDEX(region_Con!$G$1:$AE$528,1+(VLOOKUP(K$62,'Dropdown lists'!$E$2:$F$35,2,FALSE)-1)*16+'Analysis Region'!$C63,$A$17),INDEX(CON!$B$1:$M$132,1+(VLOOKUP(K$62,'Dropdown lists'!$E$2:$G$35,3,FALSE)-1),$A$17))</f>
        <v>0.8</v>
      </c>
      <c r="L63">
        <f>IF($A$18=0,INDEX(region_Con!$G$1:$AE$528,1+(VLOOKUP(L$62,'Dropdown lists'!$E$2:$F$35,2,FALSE)-1)*16+'Analysis Region'!$C63,$A$17),INDEX(CON!$B$1:$M$132,1+(VLOOKUP(L$62,'Dropdown lists'!$E$2:$G$35,3,FALSE)-1),$A$17))</f>
        <v>0.75</v>
      </c>
      <c r="M63">
        <f>IF($A$18=0,INDEX(region_Con!$G$1:$AE$528,1+(VLOOKUP(M$62,'Dropdown lists'!$E$2:$F$35,2,FALSE)-1)*16+'Analysis Region'!$C63,$A$17),INDEX(CON!$B$1:$M$132,1+(VLOOKUP(M$62,'Dropdown lists'!$E$2:$G$35,3,FALSE)-1),$A$17))</f>
        <v>0.75</v>
      </c>
      <c r="N63">
        <f>IF($A$18=0,INDEX(region_Con!$G$1:$AE$528,1+(VLOOKUP(N$62,'Dropdown lists'!$E$2:$F$35,2,FALSE)-1)*16+'Analysis Region'!$C63,$A$17),INDEX(CON!$B$1:$M$132,1+(VLOOKUP(N$62,'Dropdown lists'!$E$2:$G$35,3,FALSE)-1),$A$17))</f>
        <v>0.4</v>
      </c>
      <c r="O63">
        <f>IF($A$18=0,INDEX(region_Con!$G$1:$AE$528,1+(VLOOKUP(O$62,'Dropdown lists'!$E$2:$F$35,2,FALSE)-1)*16+'Analysis Region'!$C63,$A$17),INDEX(CON!$B$1:$M$132,1+(VLOOKUP(O$62,'Dropdown lists'!$E$2:$G$35,3,FALSE)-1),$A$17))</f>
        <v>0.55000000000000004</v>
      </c>
      <c r="P63">
        <f>IF($A$18=0,INDEX(region_Con!$G$1:$AE$528,1+(VLOOKUP(P$62,'Dropdown lists'!$E$2:$F$35,2,FALSE)-1)*16+'Analysis Region'!$C63,$A$17),INDEX(CON!$B$1:$M$132,1+(VLOOKUP(P$62,'Dropdown lists'!$E$2:$G$35,3,FALSE)-1),$A$17))</f>
        <v>0.55000000000000004</v>
      </c>
      <c r="Q63">
        <f>IF($A$18=0,INDEX(region_Con!$G$1:$AE$528,1+(VLOOKUP(Q$62,'Dropdown lists'!$E$2:$F$35,2,FALSE)-1)*16+'Analysis Region'!$C63,$A$17),INDEX(CON!$B$1:$M$132,1+(VLOOKUP(Q$62,'Dropdown lists'!$E$2:$G$35,3,FALSE)-1),$A$17))</f>
        <v>0.7</v>
      </c>
      <c r="R63">
        <f>IF($A$18=0,INDEX(region_Con!$G$1:$AE$528,1+(VLOOKUP(R$62,'Dropdown lists'!$E$2:$F$35,2,FALSE)-1)*16+'Analysis Region'!$C63,$A$17),INDEX(CON!$B$1:$M$132,1+(VLOOKUP(R$62,'Dropdown lists'!$E$2:$G$35,3,FALSE)-1),$A$17))</f>
        <v>0.6</v>
      </c>
      <c r="S63">
        <f>IF($A$18=0,INDEX(region_Con!$G$1:$AE$528,1+(VLOOKUP(S$62,'Dropdown lists'!$E$2:$F$35,2,FALSE)-1)*16+'Analysis Region'!$C63,$A$17),INDEX(CON!$B$1:$M$132,1+(VLOOKUP(S$62,'Dropdown lists'!$E$2:$G$35,3,FALSE)-1),$A$17))</f>
        <v>0.6</v>
      </c>
      <c r="T63">
        <f>IF($A$18=0,INDEX(region_Con!$G$1:$AE$528,1+(VLOOKUP(T$62,'Dropdown lists'!$E$2:$F$35,2,FALSE)-1)*16+'Analysis Region'!$C63,$A$17),INDEX(CON!$B$1:$M$132,1+(VLOOKUP(T$62,'Dropdown lists'!$E$2:$G$35,3,FALSE)-1),$A$17))</f>
        <v>0.65</v>
      </c>
      <c r="U63">
        <f>IF($A$18=0,INDEX(region_Con!$G$1:$AE$528,1+(VLOOKUP(U$62,'Dropdown lists'!$E$2:$F$35,2,FALSE)-1)*16+'Analysis Region'!$C63,$A$17),INDEX(CON!$B$1:$M$132,1+(VLOOKUP(U$62,'Dropdown lists'!$E$2:$G$35,3,FALSE)-1),$A$17))</f>
        <v>0.4</v>
      </c>
      <c r="V63">
        <f>IF($A$18=0,INDEX(region_Con!$G$1:$AE$528,1+(VLOOKUP(V$62,'Dropdown lists'!$E$2:$F$35,2,FALSE)-1)*16+'Analysis Region'!$C63,$A$17),INDEX(CON!$B$1:$M$132,1+(VLOOKUP(V$62,'Dropdown lists'!$E$2:$G$35,3,FALSE)-1),$A$17))</f>
        <v>0.5</v>
      </c>
      <c r="W63">
        <f>IF($A$18=0,INDEX(region_Con!$G$1:$AE$528,1+(VLOOKUP(W$62,'Dropdown lists'!$E$2:$F$35,2,FALSE)-1)*16+'Analysis Region'!$C63,$A$17),INDEX(CON!$B$1:$M$132,1+(VLOOKUP(W$62,'Dropdown lists'!$E$2:$G$35,3,FALSE)-1),$A$17))</f>
        <v>0.5</v>
      </c>
      <c r="X63">
        <f>IF($A$18=0,INDEX(region_Con!$G$1:$AE$528,1+(VLOOKUP(X$62,'Dropdown lists'!$E$2:$F$35,2,FALSE)-1)*16+'Analysis Region'!$C63,$A$17),INDEX(CON!$B$1:$M$132,1+(VLOOKUP(X$62,'Dropdown lists'!$E$2:$G$35,3,FALSE)-1),$A$17))</f>
        <v>0.85</v>
      </c>
      <c r="Y63">
        <f>IF($A$18=0,INDEX(region_Con!$G$1:$AE$528,1+(VLOOKUP(Y$62,'Dropdown lists'!$E$2:$F$35,2,FALSE)-1)*16+'Analysis Region'!$C63,$A$17),INDEX(CON!$B$1:$M$132,1+(VLOOKUP(Y$62,'Dropdown lists'!$E$2:$G$35,3,FALSE)-1),$A$17))</f>
        <v>0.75</v>
      </c>
      <c r="Z63">
        <f>IF($A$18=0,INDEX(region_Con!$G$1:$AE$528,1+(VLOOKUP(Z$62,'Dropdown lists'!$E$2:$F$35,2,FALSE)-1)*16+'Analysis Region'!$C63,$A$17),INDEX(CON!$B$1:$M$132,1+(VLOOKUP(Z$62,'Dropdown lists'!$E$2:$G$35,3,FALSE)-1),$A$17))</f>
        <v>0.75</v>
      </c>
      <c r="AA63">
        <f>IF($A$18=0,INDEX(region_Con!$G$1:$AE$528,1+(VLOOKUP(AA$62,'Dropdown lists'!$E$2:$F$35,2,FALSE)-1)*16+'Analysis Region'!$C63,$A$17),INDEX(CON!$B$1:$M$132,1+(VLOOKUP(AA$62,'Dropdown lists'!$E$2:$G$35,3,FALSE)-1),$A$17))</f>
        <v>0.7</v>
      </c>
      <c r="AB63">
        <f>IF($A$18=0,INDEX(region_Con!$G$1:$AE$528,1+(VLOOKUP(AB$62,'Dropdown lists'!$E$2:$F$35,2,FALSE)-1)*16+'Analysis Region'!$C63,$A$17),INDEX(CON!$B$1:$M$132,1+(VLOOKUP(AB$62,'Dropdown lists'!$E$2:$G$35,3,FALSE)-1),$A$17))</f>
        <v>0.7</v>
      </c>
      <c r="AC63">
        <f>IF($A$18=0,INDEX(region_Con!$G$1:$AE$528,1+(VLOOKUP(AC$62,'Dropdown lists'!$E$2:$F$35,2,FALSE)-1)*16+'Analysis Region'!$C63,$A$17),INDEX(CON!$B$1:$M$132,1+(VLOOKUP(AC$62,'Dropdown lists'!$E$2:$G$35,3,FALSE)-1),$A$17))</f>
        <v>0.65</v>
      </c>
      <c r="AD63">
        <f>IF($A$18=0,INDEX(region_Con!$G$1:$AE$528,1+(VLOOKUP(AD$62,'Dropdown lists'!$E$2:$F$35,2,FALSE)-1)*16+'Analysis Region'!$C63,$A$17),INDEX(CON!$B$1:$M$132,1+(VLOOKUP(AD$62,'Dropdown lists'!$E$2:$G$35,3,FALSE)-1),$A$17))</f>
        <v>0.65</v>
      </c>
      <c r="AE63">
        <f>IF($A$18=0,INDEX(region_Con!$G$1:$AE$528,1+(VLOOKUP(AE$62,'Dropdown lists'!$E$2:$F$35,2,FALSE)-1)*16+'Analysis Region'!$C63,$A$17),INDEX(CON!$B$1:$M$132,1+(VLOOKUP(AE$62,'Dropdown lists'!$E$2:$G$35,3,FALSE)-1),$A$17))</f>
        <v>0.65</v>
      </c>
      <c r="AF63">
        <f>IF($A$18=0,INDEX(region_Con!$G$1:$AE$528,1+(VLOOKUP(AF$62,'Dropdown lists'!$E$2:$F$35,2,FALSE)-1)*16+'Analysis Region'!$C63,$A$17),INDEX(CON!$B$1:$M$132,1+(VLOOKUP(AF$62,'Dropdown lists'!$E$2:$G$35,3,FALSE)-1),$A$17))</f>
        <v>0.4</v>
      </c>
      <c r="AG63">
        <f>IF($A$18=0,INDEX(region_Con!$G$1:$AE$528,1+(VLOOKUP(AG$62,'Dropdown lists'!$E$2:$F$35,2,FALSE)-1)*16+'Analysis Region'!$C63,$A$17),INDEX(CON!$B$1:$M$132,1+(VLOOKUP(AG$62,'Dropdown lists'!$E$2:$G$35,3,FALSE)-1),$A$17))</f>
        <v>0.7</v>
      </c>
      <c r="AH63">
        <f>IF($A$18=0,INDEX(region_Con!$G$1:$AE$528,1+(VLOOKUP(AH$62,'Dropdown lists'!$E$2:$F$35,2,FALSE)-1)*16+'Analysis Region'!$C63,$A$17),INDEX(CON!$B$1:$M$132,1+(VLOOKUP(AH$62,'Dropdown lists'!$E$2:$G$35,3,FALSE)-1),$A$17))</f>
        <v>0.55000000000000004</v>
      </c>
      <c r="AI63">
        <f>IF($A$18=0,INDEX(region_Con!$G$1:$AE$528,1+(VLOOKUP(AI$62,'Dropdown lists'!$E$2:$F$35,2,FALSE)-1)*16+'Analysis Region'!$C63,$A$17),INDEX(CON!$B$1:$M$132,1+(VLOOKUP(AI$62,'Dropdown lists'!$E$2:$G$35,3,FALSE)-1),$A$17))</f>
        <v>0.65</v>
      </c>
      <c r="AJ63">
        <f>IF($A$18=0,INDEX(region_Con!$G$1:$AE$528,1+(VLOOKUP(AJ$62,'Dropdown lists'!$E$2:$F$35,2,FALSE)-1)*16+'Analysis Region'!$C63,$A$17),INDEX(CON!$B$1:$M$132,1+(VLOOKUP(AJ$62,'Dropdown lists'!$E$2:$G$35,3,FALSE)-1),$A$17))</f>
        <v>0.55000000000000004</v>
      </c>
      <c r="AK63">
        <f>IF($A$18=0,INDEX(region_Con!$G$1:$AE$528,1+(VLOOKUP(AK$62,'Dropdown lists'!$E$2:$F$35,2,FALSE)-1)*16+'Analysis Region'!$C63,$A$17),INDEX(CON!$B$1:$M$132,1+(VLOOKUP(AK$62,'Dropdown lists'!$E$2:$G$35,3,FALSE)-1),$A$17))</f>
        <v>0.6</v>
      </c>
    </row>
    <row r="64" spans="3:37" x14ac:dyDescent="0.25">
      <c r="C64">
        <f>VLOOKUP($A$16,'Dropdown lists'!$J$2:$L$20,3)</f>
        <v>0</v>
      </c>
      <c r="D64" t="s">
        <v>274</v>
      </c>
      <c r="E64">
        <f ca="1">IF($A$18=0,INDEX(INDIRECT($A$9&amp;"!$G$1:$AE$528"),1+(VLOOKUP(E$62,'Dropdown lists'!$E$2:$F$35,2,FALSE)-1)*16+'Analysis Region'!$C64,$A$17),INDEX(INDIRECT($A$8&amp;"!$B$1:$M$132"),1+(VLOOKUP(E$62,'Dropdown lists'!$E$2:$G$35,3,FALSE)-1),$A$17))</f>
        <v>0.6</v>
      </c>
      <c r="F64">
        <f ca="1">IF($A$18=0,INDEX(INDIRECT($A$9&amp;"!$G$1:$AE$528"),1+(VLOOKUP(F$62,'Dropdown lists'!$E$2:$F$35,2,FALSE)-1)*16+'Analysis Region'!$C64,$A$17),INDEX(INDIRECT($A$8&amp;"!$B$1:$M$132"),1+(VLOOKUP(F$62,'Dropdown lists'!$E$2:$G$35,3,FALSE)-1),$A$17))</f>
        <v>0.6</v>
      </c>
      <c r="G64">
        <f ca="1">IF($A$18=0,INDEX(INDIRECT($A$9&amp;"!$G$1:$AE$528"),1+(VLOOKUP(G$62,'Dropdown lists'!$E$2:$F$35,2,FALSE)-1)*16+'Analysis Region'!$C64,$A$17),INDEX(INDIRECT($A$8&amp;"!$B$1:$M$132"),1+(VLOOKUP(G$62,'Dropdown lists'!$E$2:$G$35,3,FALSE)-1),$A$17))</f>
        <v>0.6</v>
      </c>
      <c r="H64">
        <f ca="1">IF($A$18=0,INDEX(INDIRECT($A$9&amp;"!$G$1:$AE$528"),1+(VLOOKUP(H$62,'Dropdown lists'!$E$2:$F$35,2,FALSE)-1)*16+'Analysis Region'!$C64,$A$17),INDEX(INDIRECT($A$8&amp;"!$B$1:$M$132"),1+(VLOOKUP(H$62,'Dropdown lists'!$E$2:$G$35,3,FALSE)-1),$A$17))</f>
        <v>0.75</v>
      </c>
      <c r="I64">
        <f ca="1">IF($A$18=0,INDEX(INDIRECT($A$9&amp;"!$G$1:$AE$528"),1+(VLOOKUP(I$62,'Dropdown lists'!$E$2:$F$35,2,FALSE)-1)*16+'Analysis Region'!$C64,$A$17),INDEX(INDIRECT($A$8&amp;"!$B$1:$M$132"),1+(VLOOKUP(I$62,'Dropdown lists'!$E$2:$G$35,3,FALSE)-1),$A$17))</f>
        <v>0.4</v>
      </c>
      <c r="J64">
        <f ca="1">IF($A$18=0,INDEX(INDIRECT($A$9&amp;"!$G$1:$AE$528"),1+(VLOOKUP(J$62,'Dropdown lists'!$E$2:$F$35,2,FALSE)-1)*16+'Analysis Region'!$C64,$A$17),INDEX(INDIRECT($A$8&amp;"!$B$1:$M$132"),1+(VLOOKUP(J$62,'Dropdown lists'!$E$2:$G$35,3,FALSE)-1),$A$17))</f>
        <v>0.7</v>
      </c>
      <c r="K64">
        <f ca="1">IF($A$18=0,INDEX(INDIRECT($A$9&amp;"!$G$1:$AE$528"),1+(VLOOKUP(K$62,'Dropdown lists'!$E$2:$F$35,2,FALSE)-1)*16+'Analysis Region'!$C64,$A$17),INDEX(INDIRECT($A$8&amp;"!$B$1:$M$132"),1+(VLOOKUP(K$62,'Dropdown lists'!$E$2:$G$35,3,FALSE)-1),$A$17))</f>
        <v>0.8</v>
      </c>
      <c r="L64">
        <f ca="1">IF($A$18=0,INDEX(INDIRECT($A$9&amp;"!$G$1:$AE$528"),1+(VLOOKUP(L$62,'Dropdown lists'!$E$2:$F$35,2,FALSE)-1)*16+'Analysis Region'!$C64,$A$17),INDEX(INDIRECT($A$8&amp;"!$B$1:$M$132"),1+(VLOOKUP(L$62,'Dropdown lists'!$E$2:$G$35,3,FALSE)-1),$A$17))</f>
        <v>0.75</v>
      </c>
      <c r="M64">
        <f ca="1">IF($A$18=0,INDEX(INDIRECT($A$9&amp;"!$G$1:$AE$528"),1+(VLOOKUP(M$62,'Dropdown lists'!$E$2:$F$35,2,FALSE)-1)*16+'Analysis Region'!$C64,$A$17),INDEX(INDIRECT($A$8&amp;"!$B$1:$M$132"),1+(VLOOKUP(M$62,'Dropdown lists'!$E$2:$G$35,3,FALSE)-1),$A$17))</f>
        <v>0.75</v>
      </c>
      <c r="N64">
        <f ca="1">IF($A$18=0,INDEX(INDIRECT($A$9&amp;"!$G$1:$AE$528"),1+(VLOOKUP(N$62,'Dropdown lists'!$E$2:$F$35,2,FALSE)-1)*16+'Analysis Region'!$C64,$A$17),INDEX(INDIRECT($A$8&amp;"!$B$1:$M$132"),1+(VLOOKUP(N$62,'Dropdown lists'!$E$2:$G$35,3,FALSE)-1),$A$17))</f>
        <v>0.4</v>
      </c>
      <c r="O64">
        <f ca="1">IF($A$18=0,INDEX(INDIRECT($A$9&amp;"!$G$1:$AE$528"),1+(VLOOKUP(O$62,'Dropdown lists'!$E$2:$F$35,2,FALSE)-1)*16+'Analysis Region'!$C64,$A$17),INDEX(INDIRECT($A$8&amp;"!$B$1:$M$132"),1+(VLOOKUP(O$62,'Dropdown lists'!$E$2:$G$35,3,FALSE)-1),$A$17))</f>
        <v>0.55000000000000004</v>
      </c>
      <c r="P64">
        <f ca="1">IF($A$18=0,INDEX(INDIRECT($A$9&amp;"!$G$1:$AE$528"),1+(VLOOKUP(P$62,'Dropdown lists'!$E$2:$F$35,2,FALSE)-1)*16+'Analysis Region'!$C64,$A$17),INDEX(INDIRECT($A$8&amp;"!$B$1:$M$132"),1+(VLOOKUP(P$62,'Dropdown lists'!$E$2:$G$35,3,FALSE)-1),$A$17))</f>
        <v>0.55000000000000004</v>
      </c>
      <c r="Q64">
        <f ca="1">IF($A$18=0,INDEX(INDIRECT($A$9&amp;"!$G$1:$AE$528"),1+(VLOOKUP(Q$62,'Dropdown lists'!$E$2:$F$35,2,FALSE)-1)*16+'Analysis Region'!$C64,$A$17),INDEX(INDIRECT($A$8&amp;"!$B$1:$M$132"),1+(VLOOKUP(Q$62,'Dropdown lists'!$E$2:$G$35,3,FALSE)-1),$A$17))</f>
        <v>0.7</v>
      </c>
      <c r="R64">
        <f ca="1">IF($A$18=0,INDEX(INDIRECT($A$9&amp;"!$G$1:$AE$528"),1+(VLOOKUP(R$62,'Dropdown lists'!$E$2:$F$35,2,FALSE)-1)*16+'Analysis Region'!$C64,$A$17),INDEX(INDIRECT($A$8&amp;"!$B$1:$M$132"),1+(VLOOKUP(R$62,'Dropdown lists'!$E$2:$G$35,3,FALSE)-1),$A$17))</f>
        <v>0.6</v>
      </c>
      <c r="S64">
        <f ca="1">IF($A$18=0,INDEX(INDIRECT($A$9&amp;"!$G$1:$AE$528"),1+(VLOOKUP(S$62,'Dropdown lists'!$E$2:$F$35,2,FALSE)-1)*16+'Analysis Region'!$C64,$A$17),INDEX(INDIRECT($A$8&amp;"!$B$1:$M$132"),1+(VLOOKUP(S$62,'Dropdown lists'!$E$2:$G$35,3,FALSE)-1),$A$17))</f>
        <v>0.6</v>
      </c>
      <c r="T64">
        <f ca="1">IF($A$18=0,INDEX(INDIRECT($A$9&amp;"!$G$1:$AE$528"),1+(VLOOKUP(T$62,'Dropdown lists'!$E$2:$F$35,2,FALSE)-1)*16+'Analysis Region'!$C64,$A$17),INDEX(INDIRECT($A$8&amp;"!$B$1:$M$132"),1+(VLOOKUP(T$62,'Dropdown lists'!$E$2:$G$35,3,FALSE)-1),$A$17))</f>
        <v>0.65</v>
      </c>
      <c r="U64">
        <f ca="1">IF($A$18=0,INDEX(INDIRECT($A$9&amp;"!$G$1:$AE$528"),1+(VLOOKUP(U$62,'Dropdown lists'!$E$2:$F$35,2,FALSE)-1)*16+'Analysis Region'!$C64,$A$17),INDEX(INDIRECT($A$8&amp;"!$B$1:$M$132"),1+(VLOOKUP(U$62,'Dropdown lists'!$E$2:$G$35,3,FALSE)-1),$A$17))</f>
        <v>0.4</v>
      </c>
      <c r="V64">
        <f ca="1">IF($A$18=0,INDEX(INDIRECT($A$9&amp;"!$G$1:$AE$528"),1+(VLOOKUP(V$62,'Dropdown lists'!$E$2:$F$35,2,FALSE)-1)*16+'Analysis Region'!$C64,$A$17),INDEX(INDIRECT($A$8&amp;"!$B$1:$M$132"),1+(VLOOKUP(V$62,'Dropdown lists'!$E$2:$G$35,3,FALSE)-1),$A$17))</f>
        <v>0.5</v>
      </c>
      <c r="W64">
        <f ca="1">IF($A$18=0,INDEX(INDIRECT($A$9&amp;"!$G$1:$AE$528"),1+(VLOOKUP(W$62,'Dropdown lists'!$E$2:$F$35,2,FALSE)-1)*16+'Analysis Region'!$C64,$A$17),INDEX(INDIRECT($A$8&amp;"!$B$1:$M$132"),1+(VLOOKUP(W$62,'Dropdown lists'!$E$2:$G$35,3,FALSE)-1),$A$17))</f>
        <v>0.5</v>
      </c>
      <c r="X64">
        <f ca="1">IF($A$18=0,INDEX(INDIRECT($A$9&amp;"!$G$1:$AE$528"),1+(VLOOKUP(X$62,'Dropdown lists'!$E$2:$F$35,2,FALSE)-1)*16+'Analysis Region'!$C64,$A$17),INDEX(INDIRECT($A$8&amp;"!$B$1:$M$132"),1+(VLOOKUP(X$62,'Dropdown lists'!$E$2:$G$35,3,FALSE)-1),$A$17))</f>
        <v>0.85</v>
      </c>
      <c r="Y64">
        <f ca="1">IF($A$18=0,INDEX(INDIRECT($A$9&amp;"!$G$1:$AE$528"),1+(VLOOKUP(Y$62,'Dropdown lists'!$E$2:$F$35,2,FALSE)-1)*16+'Analysis Region'!$C64,$A$17),INDEX(INDIRECT($A$8&amp;"!$B$1:$M$132"),1+(VLOOKUP(Y$62,'Dropdown lists'!$E$2:$G$35,3,FALSE)-1),$A$17))</f>
        <v>0.75</v>
      </c>
      <c r="Z64">
        <f ca="1">IF($A$18=0,INDEX(INDIRECT($A$9&amp;"!$G$1:$AE$528"),1+(VLOOKUP(Z$62,'Dropdown lists'!$E$2:$F$35,2,FALSE)-1)*16+'Analysis Region'!$C64,$A$17),INDEX(INDIRECT($A$8&amp;"!$B$1:$M$132"),1+(VLOOKUP(Z$62,'Dropdown lists'!$E$2:$G$35,3,FALSE)-1),$A$17))</f>
        <v>0.75</v>
      </c>
      <c r="AA64">
        <f ca="1">IF($A$18=0,INDEX(INDIRECT($A$9&amp;"!$G$1:$AE$528"),1+(VLOOKUP(AA$62,'Dropdown lists'!$E$2:$F$35,2,FALSE)-1)*16+'Analysis Region'!$C64,$A$17),INDEX(INDIRECT($A$8&amp;"!$B$1:$M$132"),1+(VLOOKUP(AA$62,'Dropdown lists'!$E$2:$G$35,3,FALSE)-1),$A$17))</f>
        <v>0.7</v>
      </c>
      <c r="AB64">
        <f ca="1">IF($A$18=0,INDEX(INDIRECT($A$9&amp;"!$G$1:$AE$528"),1+(VLOOKUP(AB$62,'Dropdown lists'!$E$2:$F$35,2,FALSE)-1)*16+'Analysis Region'!$C64,$A$17),INDEX(INDIRECT($A$8&amp;"!$B$1:$M$132"),1+(VLOOKUP(AB$62,'Dropdown lists'!$E$2:$G$35,3,FALSE)-1),$A$17))</f>
        <v>0.7</v>
      </c>
      <c r="AC64">
        <f ca="1">IF($A$18=0,INDEX(INDIRECT($A$9&amp;"!$G$1:$AE$528"),1+(VLOOKUP(AC$62,'Dropdown lists'!$E$2:$F$35,2,FALSE)-1)*16+'Analysis Region'!$C64,$A$17),INDEX(INDIRECT($A$8&amp;"!$B$1:$M$132"),1+(VLOOKUP(AC$62,'Dropdown lists'!$E$2:$G$35,3,FALSE)-1),$A$17))</f>
        <v>0.65</v>
      </c>
      <c r="AD64">
        <f ca="1">IF($A$18=0,INDEX(INDIRECT($A$9&amp;"!$G$1:$AE$528"),1+(VLOOKUP(AD$62,'Dropdown lists'!$E$2:$F$35,2,FALSE)-1)*16+'Analysis Region'!$C64,$A$17),INDEX(INDIRECT($A$8&amp;"!$B$1:$M$132"),1+(VLOOKUP(AD$62,'Dropdown lists'!$E$2:$G$35,3,FALSE)-1),$A$17))</f>
        <v>0.65</v>
      </c>
      <c r="AE64">
        <f ca="1">IF($A$18=0,INDEX(INDIRECT($A$9&amp;"!$G$1:$AE$528"),1+(VLOOKUP(AE$62,'Dropdown lists'!$E$2:$F$35,2,FALSE)-1)*16+'Analysis Region'!$C64,$A$17),INDEX(INDIRECT($A$8&amp;"!$B$1:$M$132"),1+(VLOOKUP(AE$62,'Dropdown lists'!$E$2:$G$35,3,FALSE)-1),$A$17))</f>
        <v>0.65</v>
      </c>
      <c r="AF64">
        <f ca="1">IF($A$18=0,INDEX(INDIRECT($A$9&amp;"!$G$1:$AE$528"),1+(VLOOKUP(AF$62,'Dropdown lists'!$E$2:$F$35,2,FALSE)-1)*16+'Analysis Region'!$C64,$A$17),INDEX(INDIRECT($A$8&amp;"!$B$1:$M$132"),1+(VLOOKUP(AF$62,'Dropdown lists'!$E$2:$G$35,3,FALSE)-1),$A$17))</f>
        <v>0.4</v>
      </c>
      <c r="AG64">
        <f ca="1">IF($A$18=0,INDEX(INDIRECT($A$9&amp;"!$G$1:$AE$528"),1+(VLOOKUP(AG$62,'Dropdown lists'!$E$2:$F$35,2,FALSE)-1)*16+'Analysis Region'!$C64,$A$17),INDEX(INDIRECT($A$8&amp;"!$B$1:$M$132"),1+(VLOOKUP(AG$62,'Dropdown lists'!$E$2:$G$35,3,FALSE)-1),$A$17))</f>
        <v>0.7</v>
      </c>
      <c r="AH64">
        <f ca="1">IF($A$18=0,INDEX(INDIRECT($A$9&amp;"!$G$1:$AE$528"),1+(VLOOKUP(AH$62,'Dropdown lists'!$E$2:$F$35,2,FALSE)-1)*16+'Analysis Region'!$C64,$A$17),INDEX(INDIRECT($A$8&amp;"!$B$1:$M$132"),1+(VLOOKUP(AH$62,'Dropdown lists'!$E$2:$G$35,3,FALSE)-1),$A$17))</f>
        <v>0.55000000000000004</v>
      </c>
      <c r="AI64">
        <f ca="1">IF($A$18=0,INDEX(INDIRECT($A$9&amp;"!$G$1:$AE$528"),1+(VLOOKUP(AI$62,'Dropdown lists'!$E$2:$F$35,2,FALSE)-1)*16+'Analysis Region'!$C64,$A$17),INDEX(INDIRECT($A$8&amp;"!$B$1:$M$132"),1+(VLOOKUP(AI$62,'Dropdown lists'!$E$2:$G$35,3,FALSE)-1),$A$17))</f>
        <v>0.65</v>
      </c>
      <c r="AJ64">
        <f ca="1">IF($A$18=0,INDEX(INDIRECT($A$9&amp;"!$G$1:$AE$528"),1+(VLOOKUP(AJ$62,'Dropdown lists'!$E$2:$F$35,2,FALSE)-1)*16+'Analysis Region'!$C64,$A$17),INDEX(INDIRECT($A$8&amp;"!$B$1:$M$132"),1+(VLOOKUP(AJ$62,'Dropdown lists'!$E$2:$G$35,3,FALSE)-1),$A$17))</f>
        <v>0.55000000000000004</v>
      </c>
      <c r="AK64">
        <f ca="1">IF($A$18=0,INDEX(INDIRECT($A$9&amp;"!$G$1:$AE$528"),1+(VLOOKUP(AK$62,'Dropdown lists'!$E$2:$F$35,2,FALSE)-1)*16+'Analysis Region'!$C64,$A$17),INDEX(INDIRECT($A$8&amp;"!$B$1:$M$132"),1+(VLOOKUP(AK$62,'Dropdown lists'!$E$2:$G$35,3,FALSE)-1),$A$17))</f>
        <v>0.6</v>
      </c>
    </row>
    <row r="65" spans="3:37" x14ac:dyDescent="0.25">
      <c r="C65">
        <v>4</v>
      </c>
      <c r="D65" t="s">
        <v>276</v>
      </c>
      <c r="E65">
        <f>IF($A$18=0,INDEX(region_Con!$G$1:$AE$528,1+(VLOOKUP(E$62,'Dropdown lists'!$E$2:$F$35,2,FALSE)-1)*16+'Analysis Region'!$C65,$A$17),INDEX(CON!$B$1:$M$132,1+(VLOOKUP(E$62,'Dropdown lists'!$E$2:$G$35,3,FALSE)-1)+33,$A$17))</f>
        <v>0.25</v>
      </c>
      <c r="F65">
        <f>IF($A$18=0,INDEX(region_Con!$G$1:$AE$528,1+(VLOOKUP(F$62,'Dropdown lists'!$E$2:$F$35,2,FALSE)-1)*16+'Analysis Region'!$C65,$A$17),INDEX(CON!$B$1:$M$132,1+(VLOOKUP(F$62,'Dropdown lists'!$E$2:$G$35,3,FALSE)-1)+33,$A$17))</f>
        <v>0.5</v>
      </c>
      <c r="G65">
        <f>IF($A$18=0,INDEX(region_Con!$G$1:$AE$528,1+(VLOOKUP(G$62,'Dropdown lists'!$E$2:$F$35,2,FALSE)-1)*16+'Analysis Region'!$C65,$A$17),INDEX(CON!$B$1:$M$132,1+(VLOOKUP(G$62,'Dropdown lists'!$E$2:$G$35,3,FALSE)-1)+33,$A$17))</f>
        <v>0.1</v>
      </c>
      <c r="H65">
        <f>IF($A$18=0,INDEX(region_Con!$G$1:$AE$528,1+(VLOOKUP(H$62,'Dropdown lists'!$E$2:$F$35,2,FALSE)-1)*16+'Analysis Region'!$C65,$A$17),INDEX(CON!$B$1:$M$132,1+(VLOOKUP(H$62,'Dropdown lists'!$E$2:$G$35,3,FALSE)-1)+33,$A$17))</f>
        <v>0.6</v>
      </c>
      <c r="I65">
        <f>IF($A$18=0,INDEX(region_Con!$G$1:$AE$528,1+(VLOOKUP(I$62,'Dropdown lists'!$E$2:$F$35,2,FALSE)-1)*16+'Analysis Region'!$C65,$A$17),INDEX(CON!$B$1:$M$132,1+(VLOOKUP(I$62,'Dropdown lists'!$E$2:$G$35,3,FALSE)-1)+33,$A$17))</f>
        <v>0.5</v>
      </c>
      <c r="J65">
        <f>IF($A$18=0,INDEX(region_Con!$G$1:$AE$528,1+(VLOOKUP(J$62,'Dropdown lists'!$E$2:$F$35,2,FALSE)-1)*16+'Analysis Region'!$C65,$A$17),INDEX(CON!$B$1:$M$132,1+(VLOOKUP(J$62,'Dropdown lists'!$E$2:$G$35,3,FALSE)-1)+33,$A$17))</f>
        <v>0.4</v>
      </c>
      <c r="K65">
        <f>IF($A$18=0,INDEX(region_Con!$G$1:$AE$528,1+(VLOOKUP(K$62,'Dropdown lists'!$E$2:$F$35,2,FALSE)-1)*16+'Analysis Region'!$C65,$A$17),INDEX(CON!$B$1:$M$132,1+(VLOOKUP(K$62,'Dropdown lists'!$E$2:$G$35,3,FALSE)-1)+33,$A$17))</f>
        <v>0.6</v>
      </c>
      <c r="L65">
        <f>IF($A$18=0,INDEX(region_Con!$G$1:$AE$528,1+(VLOOKUP(L$62,'Dropdown lists'!$E$2:$F$35,2,FALSE)-1)*16+'Analysis Region'!$C65,$A$17),INDEX(CON!$B$1:$M$132,1+(VLOOKUP(L$62,'Dropdown lists'!$E$2:$G$35,3,FALSE)-1)+33,$A$17))</f>
        <v>0.55000000000000004</v>
      </c>
      <c r="M65">
        <f>IF($A$18=0,INDEX(region_Con!$G$1:$AE$528,1+(VLOOKUP(M$62,'Dropdown lists'!$E$2:$F$35,2,FALSE)-1)*16+'Analysis Region'!$C65,$A$17),INDEX(CON!$B$1:$M$132,1+(VLOOKUP(M$62,'Dropdown lists'!$E$2:$G$35,3,FALSE)-1)+33,$A$17))</f>
        <v>0.55000000000000004</v>
      </c>
      <c r="N65">
        <f>IF($A$18=0,INDEX(region_Con!$G$1:$AE$528,1+(VLOOKUP(N$62,'Dropdown lists'!$E$2:$F$35,2,FALSE)-1)*16+'Analysis Region'!$C65,$A$17),INDEX(CON!$B$1:$M$132,1+(VLOOKUP(N$62,'Dropdown lists'!$E$2:$G$35,3,FALSE)-1)+33,$A$17))</f>
        <v>0.6</v>
      </c>
      <c r="O65">
        <f>IF($A$18=0,INDEX(region_Con!$G$1:$AE$528,1+(VLOOKUP(O$62,'Dropdown lists'!$E$2:$F$35,2,FALSE)-1)*16+'Analysis Region'!$C65,$A$17),INDEX(CON!$B$1:$M$132,1+(VLOOKUP(O$62,'Dropdown lists'!$E$2:$G$35,3,FALSE)-1)+33,$A$17))</f>
        <v>0.4</v>
      </c>
      <c r="P65">
        <f>IF($A$18=0,INDEX(region_Con!$G$1:$AE$528,1+(VLOOKUP(P$62,'Dropdown lists'!$E$2:$F$35,2,FALSE)-1)*16+'Analysis Region'!$C65,$A$17),INDEX(CON!$B$1:$M$132,1+(VLOOKUP(P$62,'Dropdown lists'!$E$2:$G$35,3,FALSE)-1)+33,$A$17))</f>
        <v>0.7</v>
      </c>
      <c r="Q65">
        <f>IF($A$18=0,INDEX(region_Con!$G$1:$AE$528,1+(VLOOKUP(Q$62,'Dropdown lists'!$E$2:$F$35,2,FALSE)-1)*16+'Analysis Region'!$C65,$A$17),INDEX(CON!$B$1:$M$132,1+(VLOOKUP(Q$62,'Dropdown lists'!$E$2:$G$35,3,FALSE)-1)+33,$A$17))</f>
        <v>0.7</v>
      </c>
      <c r="R65">
        <f>IF($A$18=0,INDEX(region_Con!$G$1:$AE$528,1+(VLOOKUP(R$62,'Dropdown lists'!$E$2:$F$35,2,FALSE)-1)*16+'Analysis Region'!$C65,$A$17),INDEX(CON!$B$1:$M$132,1+(VLOOKUP(R$62,'Dropdown lists'!$E$2:$G$35,3,FALSE)-1)+33,$A$17))</f>
        <v>0.6</v>
      </c>
      <c r="S65">
        <f>IF($A$18=0,INDEX(region_Con!$G$1:$AE$528,1+(VLOOKUP(S$62,'Dropdown lists'!$E$2:$F$35,2,FALSE)-1)*16+'Analysis Region'!$C65,$A$17),INDEX(CON!$B$1:$M$132,1+(VLOOKUP(S$62,'Dropdown lists'!$E$2:$G$35,3,FALSE)-1)+33,$A$17))</f>
        <v>0.5</v>
      </c>
      <c r="T65">
        <f>IF($A$18=0,INDEX(region_Con!$G$1:$AE$528,1+(VLOOKUP(T$62,'Dropdown lists'!$E$2:$F$35,2,FALSE)-1)*16+'Analysis Region'!$C65,$A$17),INDEX(CON!$B$1:$M$132,1+(VLOOKUP(T$62,'Dropdown lists'!$E$2:$G$35,3,FALSE)-1)+33,$A$17))</f>
        <v>0.55000000000000004</v>
      </c>
      <c r="U65">
        <f>IF($A$18=0,INDEX(region_Con!$G$1:$AE$528,1+(VLOOKUP(U$62,'Dropdown lists'!$E$2:$F$35,2,FALSE)-1)*16+'Analysis Region'!$C65,$A$17),INDEX(CON!$B$1:$M$132,1+(VLOOKUP(U$62,'Dropdown lists'!$E$2:$G$35,3,FALSE)-1)+33,$A$17))</f>
        <v>0.55000000000000004</v>
      </c>
      <c r="V65">
        <f>IF($A$18=0,INDEX(region_Con!$G$1:$AE$528,1+(VLOOKUP(V$62,'Dropdown lists'!$E$2:$F$35,2,FALSE)-1)*16+'Analysis Region'!$C65,$A$17),INDEX(CON!$B$1:$M$132,1+(VLOOKUP(V$62,'Dropdown lists'!$E$2:$G$35,3,FALSE)-1)+33,$A$17))</f>
        <v>0.8</v>
      </c>
      <c r="W65">
        <f>IF($A$18=0,INDEX(region_Con!$G$1:$AE$528,1+(VLOOKUP(W$62,'Dropdown lists'!$E$2:$F$35,2,FALSE)-1)*16+'Analysis Region'!$C65,$A$17),INDEX(CON!$B$1:$M$132,1+(VLOOKUP(W$62,'Dropdown lists'!$E$2:$G$35,3,FALSE)-1)+33,$A$17))</f>
        <v>0.6</v>
      </c>
      <c r="X65">
        <f>IF($A$18=0,INDEX(region_Con!$G$1:$AE$528,1+(VLOOKUP(X$62,'Dropdown lists'!$E$2:$F$35,2,FALSE)-1)*16+'Analysis Region'!$C65,$A$17),INDEX(CON!$B$1:$M$132,1+(VLOOKUP(X$62,'Dropdown lists'!$E$2:$G$35,3,FALSE)-1)+33,$A$17))</f>
        <v>0.7</v>
      </c>
      <c r="Y65">
        <f>IF($A$18=0,INDEX(region_Con!$G$1:$AE$528,1+(VLOOKUP(Y$62,'Dropdown lists'!$E$2:$F$35,2,FALSE)-1)*16+'Analysis Region'!$C65,$A$17),INDEX(CON!$B$1:$M$132,1+(VLOOKUP(Y$62,'Dropdown lists'!$E$2:$G$35,3,FALSE)-1)+33,$A$17))</f>
        <v>0.6</v>
      </c>
      <c r="Z65">
        <f>IF($A$18=0,INDEX(region_Con!$G$1:$AE$528,1+(VLOOKUP(Z$62,'Dropdown lists'!$E$2:$F$35,2,FALSE)-1)*16+'Analysis Region'!$C65,$A$17),INDEX(CON!$B$1:$M$132,1+(VLOOKUP(Z$62,'Dropdown lists'!$E$2:$G$35,3,FALSE)-1)+33,$A$17))</f>
        <v>0.7</v>
      </c>
      <c r="AA65">
        <f>IF($A$18=0,INDEX(region_Con!$G$1:$AE$528,1+(VLOOKUP(AA$62,'Dropdown lists'!$E$2:$F$35,2,FALSE)-1)*16+'Analysis Region'!$C65,$A$17),INDEX(CON!$B$1:$M$132,1+(VLOOKUP(AA$62,'Dropdown lists'!$E$2:$G$35,3,FALSE)-1)+33,$A$17))</f>
        <v>0.65</v>
      </c>
      <c r="AB65">
        <f>IF($A$18=0,INDEX(region_Con!$G$1:$AE$528,1+(VLOOKUP(AB$62,'Dropdown lists'!$E$2:$F$35,2,FALSE)-1)*16+'Analysis Region'!$C65,$A$17),INDEX(CON!$B$1:$M$132,1+(VLOOKUP(AB$62,'Dropdown lists'!$E$2:$G$35,3,FALSE)-1)+33,$A$17))</f>
        <v>0.8</v>
      </c>
      <c r="AC65">
        <f>IF($A$18=0,INDEX(region_Con!$G$1:$AE$528,1+(VLOOKUP(AC$62,'Dropdown lists'!$E$2:$F$35,2,FALSE)-1)*16+'Analysis Region'!$C65,$A$17),INDEX(CON!$B$1:$M$132,1+(VLOOKUP(AC$62,'Dropdown lists'!$E$2:$G$35,3,FALSE)-1)+33,$A$17))</f>
        <v>0.65</v>
      </c>
      <c r="AD65">
        <f>IF($A$18=0,INDEX(region_Con!$G$1:$AE$528,1+(VLOOKUP(AD$62,'Dropdown lists'!$E$2:$F$35,2,FALSE)-1)*16+'Analysis Region'!$C65,$A$17),INDEX(CON!$B$1:$M$132,1+(VLOOKUP(AD$62,'Dropdown lists'!$E$2:$G$35,3,FALSE)-1)+33,$A$17))</f>
        <v>0.75</v>
      </c>
      <c r="AE65">
        <f>IF($A$18=0,INDEX(region_Con!$G$1:$AE$528,1+(VLOOKUP(AE$62,'Dropdown lists'!$E$2:$F$35,2,FALSE)-1)*16+'Analysis Region'!$C65,$A$17),INDEX(CON!$B$1:$M$132,1+(VLOOKUP(AE$62,'Dropdown lists'!$E$2:$G$35,3,FALSE)-1)+33,$A$17))</f>
        <v>0.65</v>
      </c>
      <c r="AF65">
        <f>IF($A$18=0,INDEX(region_Con!$G$1:$AE$528,1+(VLOOKUP(AF$62,'Dropdown lists'!$E$2:$F$35,2,FALSE)-1)*16+'Analysis Region'!$C65,$A$17),INDEX(CON!$B$1:$M$132,1+(VLOOKUP(AF$62,'Dropdown lists'!$E$2:$G$35,3,FALSE)-1)+33,$A$17))</f>
        <v>0.6</v>
      </c>
      <c r="AG65">
        <f>IF($A$18=0,INDEX(region_Con!$G$1:$AE$528,1+(VLOOKUP(AG$62,'Dropdown lists'!$E$2:$F$35,2,FALSE)-1)*16+'Analysis Region'!$C65,$A$17),INDEX(CON!$B$1:$M$132,1+(VLOOKUP(AG$62,'Dropdown lists'!$E$2:$G$35,3,FALSE)-1)+33,$A$17))</f>
        <v>0.6</v>
      </c>
      <c r="AH65">
        <f>IF($A$18=0,INDEX(region_Con!$G$1:$AE$528,1+(VLOOKUP(AH$62,'Dropdown lists'!$E$2:$F$35,2,FALSE)-1)*16+'Analysis Region'!$C65,$A$17),INDEX(CON!$B$1:$M$132,1+(VLOOKUP(AH$62,'Dropdown lists'!$E$2:$G$35,3,FALSE)-1)+33,$A$17))</f>
        <v>0.55000000000000004</v>
      </c>
      <c r="AI65">
        <f>IF($A$18=0,INDEX(region_Con!$G$1:$AE$528,1+(VLOOKUP(AI$62,'Dropdown lists'!$E$2:$F$35,2,FALSE)-1)*16+'Analysis Region'!$C65,$A$17),INDEX(CON!$B$1:$M$132,1+(VLOOKUP(AI$62,'Dropdown lists'!$E$2:$G$35,3,FALSE)-1)+33,$A$17))</f>
        <v>0.55000000000000004</v>
      </c>
      <c r="AJ65">
        <f>IF($A$18=0,INDEX(region_Con!$G$1:$AE$528,1+(VLOOKUP(AJ$62,'Dropdown lists'!$E$2:$F$35,2,FALSE)-1)*16+'Analysis Region'!$C65,$A$17),INDEX(CON!$B$1:$M$132,1+(VLOOKUP(AJ$62,'Dropdown lists'!$E$2:$G$35,3,FALSE)-1)+33,$A$17))</f>
        <v>0.6</v>
      </c>
      <c r="AK65">
        <f>IF($A$18=0,INDEX(region_Con!$G$1:$AE$528,1+(VLOOKUP(AK$62,'Dropdown lists'!$E$2:$F$35,2,FALSE)-1)*16+'Analysis Region'!$C65,$A$17),INDEX(CON!$B$1:$M$132,1+(VLOOKUP(AK$62,'Dropdown lists'!$E$2:$G$35,3,FALSE)-1)+33,$A$17))</f>
        <v>0.5</v>
      </c>
    </row>
    <row r="66" spans="3:37" x14ac:dyDescent="0.25">
      <c r="C66">
        <v>4</v>
      </c>
      <c r="D66" t="s">
        <v>277</v>
      </c>
      <c r="E66">
        <f ca="1">IF($A$18=0,INDEX(INDIRECT($A$9&amp;"!$G$1:$AE$528"),1+(VLOOKUP(E$62,'Dropdown lists'!$E$2:$F$35,2,FALSE)-1)*16+'Analysis Region'!$C66,$A$17),INDEX(INDIRECT($A$8&amp;"!$B$1:$M$132"),1+(VLOOKUP(E$62,'Dropdown lists'!$E$2:$G$35,3,FALSE)-1)+33,$A$17))</f>
        <v>0.25</v>
      </c>
      <c r="F66">
        <f ca="1">IF($A$18=0,INDEX(INDIRECT($A$9&amp;"!$G$1:$AE$528"),1+(VLOOKUP(F$62,'Dropdown lists'!$E$2:$F$35,2,FALSE)-1)*16+'Analysis Region'!$C66,$A$17),INDEX(INDIRECT($A$8&amp;"!$B$1:$M$132"),1+(VLOOKUP(F$62,'Dropdown lists'!$E$2:$G$35,3,FALSE)-1)+33,$A$17))</f>
        <v>0.5</v>
      </c>
      <c r="G66">
        <f ca="1">IF($A$18=0,INDEX(INDIRECT($A$9&amp;"!$G$1:$AE$528"),1+(VLOOKUP(G$62,'Dropdown lists'!$E$2:$F$35,2,FALSE)-1)*16+'Analysis Region'!$C66,$A$17),INDEX(INDIRECT($A$8&amp;"!$B$1:$M$132"),1+(VLOOKUP(G$62,'Dropdown lists'!$E$2:$G$35,3,FALSE)-1)+33,$A$17))</f>
        <v>0.1</v>
      </c>
      <c r="H66">
        <f ca="1">IF($A$18=0,INDEX(INDIRECT($A$9&amp;"!$G$1:$AE$528"),1+(VLOOKUP(H$62,'Dropdown lists'!$E$2:$F$35,2,FALSE)-1)*16+'Analysis Region'!$C66,$A$17),INDEX(INDIRECT($A$8&amp;"!$B$1:$M$132"),1+(VLOOKUP(H$62,'Dropdown lists'!$E$2:$G$35,3,FALSE)-1)+33,$A$17))</f>
        <v>0.6</v>
      </c>
      <c r="I66">
        <f ca="1">IF($A$18=0,INDEX(INDIRECT($A$9&amp;"!$G$1:$AE$528"),1+(VLOOKUP(I$62,'Dropdown lists'!$E$2:$F$35,2,FALSE)-1)*16+'Analysis Region'!$C66,$A$17),INDEX(INDIRECT($A$8&amp;"!$B$1:$M$132"),1+(VLOOKUP(I$62,'Dropdown lists'!$E$2:$G$35,3,FALSE)-1)+33,$A$17))</f>
        <v>0.5</v>
      </c>
      <c r="J66">
        <f ca="1">IF($A$18=0,INDEX(INDIRECT($A$9&amp;"!$G$1:$AE$528"),1+(VLOOKUP(J$62,'Dropdown lists'!$E$2:$F$35,2,FALSE)-1)*16+'Analysis Region'!$C66,$A$17),INDEX(INDIRECT($A$8&amp;"!$B$1:$M$132"),1+(VLOOKUP(J$62,'Dropdown lists'!$E$2:$G$35,3,FALSE)-1)+33,$A$17))</f>
        <v>0.4</v>
      </c>
      <c r="K66">
        <f ca="1">IF($A$18=0,INDEX(INDIRECT($A$9&amp;"!$G$1:$AE$528"),1+(VLOOKUP(K$62,'Dropdown lists'!$E$2:$F$35,2,FALSE)-1)*16+'Analysis Region'!$C66,$A$17),INDEX(INDIRECT($A$8&amp;"!$B$1:$M$132"),1+(VLOOKUP(K$62,'Dropdown lists'!$E$2:$G$35,3,FALSE)-1)+33,$A$17))</f>
        <v>0.6</v>
      </c>
      <c r="L66">
        <f ca="1">IF($A$18=0,INDEX(INDIRECT($A$9&amp;"!$G$1:$AE$528"),1+(VLOOKUP(L$62,'Dropdown lists'!$E$2:$F$35,2,FALSE)-1)*16+'Analysis Region'!$C66,$A$17),INDEX(INDIRECT($A$8&amp;"!$B$1:$M$132"),1+(VLOOKUP(L$62,'Dropdown lists'!$E$2:$G$35,3,FALSE)-1)+33,$A$17))</f>
        <v>0.55000000000000004</v>
      </c>
      <c r="M66">
        <f ca="1">IF($A$18=0,INDEX(INDIRECT($A$9&amp;"!$G$1:$AE$528"),1+(VLOOKUP(M$62,'Dropdown lists'!$E$2:$F$35,2,FALSE)-1)*16+'Analysis Region'!$C66,$A$17),INDEX(INDIRECT($A$8&amp;"!$B$1:$M$132"),1+(VLOOKUP(M$62,'Dropdown lists'!$E$2:$G$35,3,FALSE)-1)+33,$A$17))</f>
        <v>0.55000000000000004</v>
      </c>
      <c r="N66">
        <f ca="1">IF($A$18=0,INDEX(INDIRECT($A$9&amp;"!$G$1:$AE$528"),1+(VLOOKUP(N$62,'Dropdown lists'!$E$2:$F$35,2,FALSE)-1)*16+'Analysis Region'!$C66,$A$17),INDEX(INDIRECT($A$8&amp;"!$B$1:$M$132"),1+(VLOOKUP(N$62,'Dropdown lists'!$E$2:$G$35,3,FALSE)-1)+33,$A$17))</f>
        <v>0.6</v>
      </c>
      <c r="O66">
        <f ca="1">IF($A$18=0,INDEX(INDIRECT($A$9&amp;"!$G$1:$AE$528"),1+(VLOOKUP(O$62,'Dropdown lists'!$E$2:$F$35,2,FALSE)-1)*16+'Analysis Region'!$C66,$A$17),INDEX(INDIRECT($A$8&amp;"!$B$1:$M$132"),1+(VLOOKUP(O$62,'Dropdown lists'!$E$2:$G$35,3,FALSE)-1)+33,$A$17))</f>
        <v>0.4</v>
      </c>
      <c r="P66">
        <f ca="1">IF($A$18=0,INDEX(INDIRECT($A$9&amp;"!$G$1:$AE$528"),1+(VLOOKUP(P$62,'Dropdown lists'!$E$2:$F$35,2,FALSE)-1)*16+'Analysis Region'!$C66,$A$17),INDEX(INDIRECT($A$8&amp;"!$B$1:$M$132"),1+(VLOOKUP(P$62,'Dropdown lists'!$E$2:$G$35,3,FALSE)-1)+33,$A$17))</f>
        <v>0.7</v>
      </c>
      <c r="Q66">
        <f ca="1">IF($A$18=0,INDEX(INDIRECT($A$9&amp;"!$G$1:$AE$528"),1+(VLOOKUP(Q$62,'Dropdown lists'!$E$2:$F$35,2,FALSE)-1)*16+'Analysis Region'!$C66,$A$17),INDEX(INDIRECT($A$8&amp;"!$B$1:$M$132"),1+(VLOOKUP(Q$62,'Dropdown lists'!$E$2:$G$35,3,FALSE)-1)+33,$A$17))</f>
        <v>0.7</v>
      </c>
      <c r="R66">
        <f ca="1">IF($A$18=0,INDEX(INDIRECT($A$9&amp;"!$G$1:$AE$528"),1+(VLOOKUP(R$62,'Dropdown lists'!$E$2:$F$35,2,FALSE)-1)*16+'Analysis Region'!$C66,$A$17),INDEX(INDIRECT($A$8&amp;"!$B$1:$M$132"),1+(VLOOKUP(R$62,'Dropdown lists'!$E$2:$G$35,3,FALSE)-1)+33,$A$17))</f>
        <v>0.6</v>
      </c>
      <c r="S66">
        <f ca="1">IF($A$18=0,INDEX(INDIRECT($A$9&amp;"!$G$1:$AE$528"),1+(VLOOKUP(S$62,'Dropdown lists'!$E$2:$F$35,2,FALSE)-1)*16+'Analysis Region'!$C66,$A$17),INDEX(INDIRECT($A$8&amp;"!$B$1:$M$132"),1+(VLOOKUP(S$62,'Dropdown lists'!$E$2:$G$35,3,FALSE)-1)+33,$A$17))</f>
        <v>0.5</v>
      </c>
      <c r="T66">
        <f ca="1">IF($A$18=0,INDEX(INDIRECT($A$9&amp;"!$G$1:$AE$528"),1+(VLOOKUP(T$62,'Dropdown lists'!$E$2:$F$35,2,FALSE)-1)*16+'Analysis Region'!$C66,$A$17),INDEX(INDIRECT($A$8&amp;"!$B$1:$M$132"),1+(VLOOKUP(T$62,'Dropdown lists'!$E$2:$G$35,3,FALSE)-1)+33,$A$17))</f>
        <v>0.55000000000000004</v>
      </c>
      <c r="U66">
        <f ca="1">IF($A$18=0,INDEX(INDIRECT($A$9&amp;"!$G$1:$AE$528"),1+(VLOOKUP(U$62,'Dropdown lists'!$E$2:$F$35,2,FALSE)-1)*16+'Analysis Region'!$C66,$A$17),INDEX(INDIRECT($A$8&amp;"!$B$1:$M$132"),1+(VLOOKUP(U$62,'Dropdown lists'!$E$2:$G$35,3,FALSE)-1)+33,$A$17))</f>
        <v>0.55000000000000004</v>
      </c>
      <c r="V66">
        <f ca="1">IF($A$18=0,INDEX(INDIRECT($A$9&amp;"!$G$1:$AE$528"),1+(VLOOKUP(V$62,'Dropdown lists'!$E$2:$F$35,2,FALSE)-1)*16+'Analysis Region'!$C66,$A$17),INDEX(INDIRECT($A$8&amp;"!$B$1:$M$132"),1+(VLOOKUP(V$62,'Dropdown lists'!$E$2:$G$35,3,FALSE)-1)+33,$A$17))</f>
        <v>0.8</v>
      </c>
      <c r="W66">
        <f ca="1">IF($A$18=0,INDEX(INDIRECT($A$9&amp;"!$G$1:$AE$528"),1+(VLOOKUP(W$62,'Dropdown lists'!$E$2:$F$35,2,FALSE)-1)*16+'Analysis Region'!$C66,$A$17),INDEX(INDIRECT($A$8&amp;"!$B$1:$M$132"),1+(VLOOKUP(W$62,'Dropdown lists'!$E$2:$G$35,3,FALSE)-1)+33,$A$17))</f>
        <v>0.6</v>
      </c>
      <c r="X66">
        <f ca="1">IF($A$18=0,INDEX(INDIRECT($A$9&amp;"!$G$1:$AE$528"),1+(VLOOKUP(X$62,'Dropdown lists'!$E$2:$F$35,2,FALSE)-1)*16+'Analysis Region'!$C66,$A$17),INDEX(INDIRECT($A$8&amp;"!$B$1:$M$132"),1+(VLOOKUP(X$62,'Dropdown lists'!$E$2:$G$35,3,FALSE)-1)+33,$A$17))</f>
        <v>0.7</v>
      </c>
      <c r="Y66">
        <f ca="1">IF($A$18=0,INDEX(INDIRECT($A$9&amp;"!$G$1:$AE$528"),1+(VLOOKUP(Y$62,'Dropdown lists'!$E$2:$F$35,2,FALSE)-1)*16+'Analysis Region'!$C66,$A$17),INDEX(INDIRECT($A$8&amp;"!$B$1:$M$132"),1+(VLOOKUP(Y$62,'Dropdown lists'!$E$2:$G$35,3,FALSE)-1)+33,$A$17))</f>
        <v>0.6</v>
      </c>
      <c r="Z66">
        <f ca="1">IF($A$18=0,INDEX(INDIRECT($A$9&amp;"!$G$1:$AE$528"),1+(VLOOKUP(Z$62,'Dropdown lists'!$E$2:$F$35,2,FALSE)-1)*16+'Analysis Region'!$C66,$A$17),INDEX(INDIRECT($A$8&amp;"!$B$1:$M$132"),1+(VLOOKUP(Z$62,'Dropdown lists'!$E$2:$G$35,3,FALSE)-1)+33,$A$17))</f>
        <v>0.7</v>
      </c>
      <c r="AA66">
        <f ca="1">IF($A$18=0,INDEX(INDIRECT($A$9&amp;"!$G$1:$AE$528"),1+(VLOOKUP(AA$62,'Dropdown lists'!$E$2:$F$35,2,FALSE)-1)*16+'Analysis Region'!$C66,$A$17),INDEX(INDIRECT($A$8&amp;"!$B$1:$M$132"),1+(VLOOKUP(AA$62,'Dropdown lists'!$E$2:$G$35,3,FALSE)-1)+33,$A$17))</f>
        <v>0.65</v>
      </c>
      <c r="AB66">
        <f ca="1">IF($A$18=0,INDEX(INDIRECT($A$9&amp;"!$G$1:$AE$528"),1+(VLOOKUP(AB$62,'Dropdown lists'!$E$2:$F$35,2,FALSE)-1)*16+'Analysis Region'!$C66,$A$17),INDEX(INDIRECT($A$8&amp;"!$B$1:$M$132"),1+(VLOOKUP(AB$62,'Dropdown lists'!$E$2:$G$35,3,FALSE)-1)+33,$A$17))</f>
        <v>0.8</v>
      </c>
      <c r="AC66">
        <f ca="1">IF($A$18=0,INDEX(INDIRECT($A$9&amp;"!$G$1:$AE$528"),1+(VLOOKUP(AC$62,'Dropdown lists'!$E$2:$F$35,2,FALSE)-1)*16+'Analysis Region'!$C66,$A$17),INDEX(INDIRECT($A$8&amp;"!$B$1:$M$132"),1+(VLOOKUP(AC$62,'Dropdown lists'!$E$2:$G$35,3,FALSE)-1)+33,$A$17))</f>
        <v>0.65</v>
      </c>
      <c r="AD66">
        <f ca="1">IF($A$18=0,INDEX(INDIRECT($A$9&amp;"!$G$1:$AE$528"),1+(VLOOKUP(AD$62,'Dropdown lists'!$E$2:$F$35,2,FALSE)-1)*16+'Analysis Region'!$C66,$A$17),INDEX(INDIRECT($A$8&amp;"!$B$1:$M$132"),1+(VLOOKUP(AD$62,'Dropdown lists'!$E$2:$G$35,3,FALSE)-1)+33,$A$17))</f>
        <v>0.75</v>
      </c>
      <c r="AE66">
        <f ca="1">IF($A$18=0,INDEX(INDIRECT($A$9&amp;"!$G$1:$AE$528"),1+(VLOOKUP(AE$62,'Dropdown lists'!$E$2:$F$35,2,FALSE)-1)*16+'Analysis Region'!$C66,$A$17),INDEX(INDIRECT($A$8&amp;"!$B$1:$M$132"),1+(VLOOKUP(AE$62,'Dropdown lists'!$E$2:$G$35,3,FALSE)-1)+33,$A$17))</f>
        <v>0.65</v>
      </c>
      <c r="AF66">
        <f ca="1">IF($A$18=0,INDEX(INDIRECT($A$9&amp;"!$G$1:$AE$528"),1+(VLOOKUP(AF$62,'Dropdown lists'!$E$2:$F$35,2,FALSE)-1)*16+'Analysis Region'!$C66,$A$17),INDEX(INDIRECT($A$8&amp;"!$B$1:$M$132"),1+(VLOOKUP(AF$62,'Dropdown lists'!$E$2:$G$35,3,FALSE)-1)+33,$A$17))</f>
        <v>0.6</v>
      </c>
      <c r="AG66">
        <f ca="1">IF($A$18=0,INDEX(INDIRECT($A$9&amp;"!$G$1:$AE$528"),1+(VLOOKUP(AG$62,'Dropdown lists'!$E$2:$F$35,2,FALSE)-1)*16+'Analysis Region'!$C66,$A$17),INDEX(INDIRECT($A$8&amp;"!$B$1:$M$132"),1+(VLOOKUP(AG$62,'Dropdown lists'!$E$2:$G$35,3,FALSE)-1)+33,$A$17))</f>
        <v>0.6</v>
      </c>
      <c r="AH66">
        <f ca="1">IF($A$18=0,INDEX(INDIRECT($A$9&amp;"!$G$1:$AE$528"),1+(VLOOKUP(AH$62,'Dropdown lists'!$E$2:$F$35,2,FALSE)-1)*16+'Analysis Region'!$C66,$A$17),INDEX(INDIRECT($A$8&amp;"!$B$1:$M$132"),1+(VLOOKUP(AH$62,'Dropdown lists'!$E$2:$G$35,3,FALSE)-1)+33,$A$17))</f>
        <v>0.55000000000000004</v>
      </c>
      <c r="AI66">
        <f ca="1">IF($A$18=0,INDEX(INDIRECT($A$9&amp;"!$G$1:$AE$528"),1+(VLOOKUP(AI$62,'Dropdown lists'!$E$2:$F$35,2,FALSE)-1)*16+'Analysis Region'!$C66,$A$17),INDEX(INDIRECT($A$8&amp;"!$B$1:$M$132"),1+(VLOOKUP(AI$62,'Dropdown lists'!$E$2:$G$35,3,FALSE)-1)+33,$A$17))</f>
        <v>0.55000000000000004</v>
      </c>
      <c r="AJ66">
        <f ca="1">IF($A$18=0,INDEX(INDIRECT($A$9&amp;"!$G$1:$AE$528"),1+(VLOOKUP(AJ$62,'Dropdown lists'!$E$2:$F$35,2,FALSE)-1)*16+'Analysis Region'!$C66,$A$17),INDEX(INDIRECT($A$8&amp;"!$B$1:$M$132"),1+(VLOOKUP(AJ$62,'Dropdown lists'!$E$2:$G$35,3,FALSE)-1)+33,$A$17))</f>
        <v>0.6</v>
      </c>
      <c r="AK66">
        <f ca="1">IF($A$18=0,INDEX(INDIRECT($A$9&amp;"!$G$1:$AE$528"),1+(VLOOKUP(AK$62,'Dropdown lists'!$E$2:$F$35,2,FALSE)-1)*16+'Analysis Region'!$C66,$A$17),INDEX(INDIRECT($A$8&amp;"!$B$1:$M$132"),1+(VLOOKUP(AK$62,'Dropdown lists'!$E$2:$G$35,3,FALSE)-1)+33,$A$17))</f>
        <v>0.5</v>
      </c>
    </row>
    <row r="67" spans="3:37" x14ac:dyDescent="0.25">
      <c r="C67">
        <v>8</v>
      </c>
      <c r="D67" t="s">
        <v>278</v>
      </c>
      <c r="E67">
        <f>IF($A$18=0,INDEX(region_Con!$G$1:$AE$528,1+(VLOOKUP(E$62,'Dropdown lists'!$E$2:$F$35,2,FALSE)-1)*16+'Analysis Region'!$C67,$A$17),INDEX(CON!$B$1:$M$132,1+(VLOOKUP(E$62,'Dropdown lists'!$E$2:$G$35,3,FALSE)-1)+66,$A$17))</f>
        <v>0.25</v>
      </c>
      <c r="F67">
        <f>IF($A$18=0,INDEX(region_Con!$G$1:$AE$528,1+(VLOOKUP(F$62,'Dropdown lists'!$E$2:$F$35,2,FALSE)-1)*16+'Analysis Region'!$C67,$A$17),INDEX(CON!$B$1:$M$132,1+(VLOOKUP(F$62,'Dropdown lists'!$E$2:$G$35,3,FALSE)-1)+66,$A$17))</f>
        <v>0.55000000000000004</v>
      </c>
      <c r="G67">
        <f>IF($A$18=0,INDEX(region_Con!$G$1:$AE$528,1+(VLOOKUP(G$62,'Dropdown lists'!$E$2:$F$35,2,FALSE)-1)*16+'Analysis Region'!$C67,$A$17),INDEX(CON!$B$1:$M$132,1+(VLOOKUP(G$62,'Dropdown lists'!$E$2:$G$35,3,FALSE)-1)+66,$A$17))</f>
        <v>0.1</v>
      </c>
      <c r="H67">
        <f>IF($A$18=0,INDEX(region_Con!$G$1:$AE$528,1+(VLOOKUP(H$62,'Dropdown lists'!$E$2:$F$35,2,FALSE)-1)*16+'Analysis Region'!$C67,$A$17),INDEX(CON!$B$1:$M$132,1+(VLOOKUP(H$62,'Dropdown lists'!$E$2:$G$35,3,FALSE)-1)+66,$A$17))</f>
        <v>0.35</v>
      </c>
      <c r="I67">
        <f>IF($A$18=0,INDEX(region_Con!$G$1:$AE$528,1+(VLOOKUP(I$62,'Dropdown lists'!$E$2:$F$35,2,FALSE)-1)*16+'Analysis Region'!$C67,$A$17),INDEX(CON!$B$1:$M$132,1+(VLOOKUP(I$62,'Dropdown lists'!$E$2:$G$35,3,FALSE)-1)+66,$A$17))</f>
        <v>0.4</v>
      </c>
      <c r="J67">
        <f>IF($A$18=0,INDEX(region_Con!$G$1:$AE$528,1+(VLOOKUP(J$62,'Dropdown lists'!$E$2:$F$35,2,FALSE)-1)*16+'Analysis Region'!$C67,$A$17),INDEX(CON!$B$1:$M$132,1+(VLOOKUP(J$62,'Dropdown lists'!$E$2:$G$35,3,FALSE)-1)+66,$A$17))</f>
        <v>0.45</v>
      </c>
      <c r="K67">
        <f>IF($A$18=0,INDEX(region_Con!$G$1:$AE$528,1+(VLOOKUP(K$62,'Dropdown lists'!$E$2:$F$35,2,FALSE)-1)*16+'Analysis Region'!$C67,$A$17),INDEX(CON!$B$1:$M$132,1+(VLOOKUP(K$62,'Dropdown lists'!$E$2:$G$35,3,FALSE)-1)+66,$A$17))</f>
        <v>0.35</v>
      </c>
      <c r="L67">
        <f>IF($A$18=0,INDEX(region_Con!$G$1:$AE$528,1+(VLOOKUP(L$62,'Dropdown lists'!$E$2:$F$35,2,FALSE)-1)*16+'Analysis Region'!$C67,$A$17),INDEX(CON!$B$1:$M$132,1+(VLOOKUP(L$62,'Dropdown lists'!$E$2:$G$35,3,FALSE)-1)+66,$A$17))</f>
        <v>0.45</v>
      </c>
      <c r="M67">
        <f>IF($A$18=0,INDEX(region_Con!$G$1:$AE$528,1+(VLOOKUP(M$62,'Dropdown lists'!$E$2:$F$35,2,FALSE)-1)*16+'Analysis Region'!$C67,$A$17),INDEX(CON!$B$1:$M$132,1+(VLOOKUP(M$62,'Dropdown lists'!$E$2:$G$35,3,FALSE)-1)+66,$A$17))</f>
        <v>0.35</v>
      </c>
      <c r="N67">
        <f>IF($A$18=0,INDEX(region_Con!$G$1:$AE$528,1+(VLOOKUP(N$62,'Dropdown lists'!$E$2:$F$35,2,FALSE)-1)*16+'Analysis Region'!$C67,$A$17),INDEX(CON!$B$1:$M$132,1+(VLOOKUP(N$62,'Dropdown lists'!$E$2:$G$35,3,FALSE)-1)+66,$A$17))</f>
        <v>0.5</v>
      </c>
      <c r="O67">
        <f>IF($A$18=0,INDEX(region_Con!$G$1:$AE$528,1+(VLOOKUP(O$62,'Dropdown lists'!$E$2:$F$35,2,FALSE)-1)*16+'Analysis Region'!$C67,$A$17),INDEX(CON!$B$1:$M$132,1+(VLOOKUP(O$62,'Dropdown lists'!$E$2:$G$35,3,FALSE)-1)+66,$A$17))</f>
        <v>0.45</v>
      </c>
      <c r="P67">
        <f>IF($A$18=0,INDEX(region_Con!$G$1:$AE$528,1+(VLOOKUP(P$62,'Dropdown lists'!$E$2:$F$35,2,FALSE)-1)*16+'Analysis Region'!$C67,$A$17),INDEX(CON!$B$1:$M$132,1+(VLOOKUP(P$62,'Dropdown lists'!$E$2:$G$35,3,FALSE)-1)+66,$A$17))</f>
        <v>0.4</v>
      </c>
      <c r="Q67">
        <f>IF($A$18=0,INDEX(region_Con!$G$1:$AE$528,1+(VLOOKUP(Q$62,'Dropdown lists'!$E$2:$F$35,2,FALSE)-1)*16+'Analysis Region'!$C67,$A$17),INDEX(CON!$B$1:$M$132,1+(VLOOKUP(Q$62,'Dropdown lists'!$E$2:$G$35,3,FALSE)-1)+66,$A$17))</f>
        <v>0.6</v>
      </c>
      <c r="R67">
        <f>IF($A$18=0,INDEX(region_Con!$G$1:$AE$528,1+(VLOOKUP(R$62,'Dropdown lists'!$E$2:$F$35,2,FALSE)-1)*16+'Analysis Region'!$C67,$A$17),INDEX(CON!$B$1:$M$132,1+(VLOOKUP(R$62,'Dropdown lists'!$E$2:$G$35,3,FALSE)-1)+66,$A$17))</f>
        <v>0.55000000000000004</v>
      </c>
      <c r="S67">
        <f>IF($A$18=0,INDEX(region_Con!$G$1:$AE$528,1+(VLOOKUP(S$62,'Dropdown lists'!$E$2:$F$35,2,FALSE)-1)*16+'Analysis Region'!$C67,$A$17),INDEX(CON!$B$1:$M$132,1+(VLOOKUP(S$62,'Dropdown lists'!$E$2:$G$35,3,FALSE)-1)+66,$A$17))</f>
        <v>0.5</v>
      </c>
      <c r="T67">
        <f>IF($A$18=0,INDEX(region_Con!$G$1:$AE$528,1+(VLOOKUP(T$62,'Dropdown lists'!$E$2:$F$35,2,FALSE)-1)*16+'Analysis Region'!$C67,$A$17),INDEX(CON!$B$1:$M$132,1+(VLOOKUP(T$62,'Dropdown lists'!$E$2:$G$35,3,FALSE)-1)+66,$A$17))</f>
        <v>0.55000000000000004</v>
      </c>
      <c r="U67">
        <f>IF($A$18=0,INDEX(region_Con!$G$1:$AE$528,1+(VLOOKUP(U$62,'Dropdown lists'!$E$2:$F$35,2,FALSE)-1)*16+'Analysis Region'!$C67,$A$17),INDEX(CON!$B$1:$M$132,1+(VLOOKUP(U$62,'Dropdown lists'!$E$2:$G$35,3,FALSE)-1)+66,$A$17))</f>
        <v>0.4</v>
      </c>
      <c r="V67">
        <f>IF($A$18=0,INDEX(region_Con!$G$1:$AE$528,1+(VLOOKUP(V$62,'Dropdown lists'!$E$2:$F$35,2,FALSE)-1)*16+'Analysis Region'!$C67,$A$17),INDEX(CON!$B$1:$M$132,1+(VLOOKUP(V$62,'Dropdown lists'!$E$2:$G$35,3,FALSE)-1)+66,$A$17))</f>
        <v>0.65</v>
      </c>
      <c r="W67">
        <f>IF($A$18=0,INDEX(region_Con!$G$1:$AE$528,1+(VLOOKUP(W$62,'Dropdown lists'!$E$2:$F$35,2,FALSE)-1)*16+'Analysis Region'!$C67,$A$17),INDEX(CON!$B$1:$M$132,1+(VLOOKUP(W$62,'Dropdown lists'!$E$2:$G$35,3,FALSE)-1)+66,$A$17))</f>
        <v>0.35</v>
      </c>
      <c r="X67">
        <f>IF($A$18=0,INDEX(region_Con!$G$1:$AE$528,1+(VLOOKUP(X$62,'Dropdown lists'!$E$2:$F$35,2,FALSE)-1)*16+'Analysis Region'!$C67,$A$17),INDEX(CON!$B$1:$M$132,1+(VLOOKUP(X$62,'Dropdown lists'!$E$2:$G$35,3,FALSE)-1)+66,$A$17))</f>
        <v>0.55000000000000004</v>
      </c>
      <c r="Y67">
        <f>IF($A$18=0,INDEX(region_Con!$G$1:$AE$528,1+(VLOOKUP(Y$62,'Dropdown lists'!$E$2:$F$35,2,FALSE)-1)*16+'Analysis Region'!$C67,$A$17),INDEX(CON!$B$1:$M$132,1+(VLOOKUP(Y$62,'Dropdown lists'!$E$2:$G$35,3,FALSE)-1)+66,$A$17))</f>
        <v>0.55000000000000004</v>
      </c>
      <c r="Z67">
        <f>IF($A$18=0,INDEX(region_Con!$G$1:$AE$528,1+(VLOOKUP(Z$62,'Dropdown lists'!$E$2:$F$35,2,FALSE)-1)*16+'Analysis Region'!$C67,$A$17),INDEX(CON!$B$1:$M$132,1+(VLOOKUP(Z$62,'Dropdown lists'!$E$2:$G$35,3,FALSE)-1)+66,$A$17))</f>
        <v>0.45</v>
      </c>
      <c r="AA67">
        <f>IF($A$18=0,INDEX(region_Con!$G$1:$AE$528,1+(VLOOKUP(AA$62,'Dropdown lists'!$E$2:$F$35,2,FALSE)-1)*16+'Analysis Region'!$C67,$A$17),INDEX(CON!$B$1:$M$132,1+(VLOOKUP(AA$62,'Dropdown lists'!$E$2:$G$35,3,FALSE)-1)+66,$A$17))</f>
        <v>0.6</v>
      </c>
      <c r="AB67">
        <f>IF($A$18=0,INDEX(region_Con!$G$1:$AE$528,1+(VLOOKUP(AB$62,'Dropdown lists'!$E$2:$F$35,2,FALSE)-1)*16+'Analysis Region'!$C67,$A$17),INDEX(CON!$B$1:$M$132,1+(VLOOKUP(AB$62,'Dropdown lists'!$E$2:$G$35,3,FALSE)-1)+66,$A$17))</f>
        <v>0.8</v>
      </c>
      <c r="AC67">
        <f>IF($A$18=0,INDEX(region_Con!$G$1:$AE$528,1+(VLOOKUP(AC$62,'Dropdown lists'!$E$2:$F$35,2,FALSE)-1)*16+'Analysis Region'!$C67,$A$17),INDEX(CON!$B$1:$M$132,1+(VLOOKUP(AC$62,'Dropdown lists'!$E$2:$G$35,3,FALSE)-1)+66,$A$17))</f>
        <v>0.2</v>
      </c>
      <c r="AD67">
        <f>IF($A$18=0,INDEX(region_Con!$G$1:$AE$528,1+(VLOOKUP(AD$62,'Dropdown lists'!$E$2:$F$35,2,FALSE)-1)*16+'Analysis Region'!$C67,$A$17),INDEX(CON!$B$1:$M$132,1+(VLOOKUP(AD$62,'Dropdown lists'!$E$2:$G$35,3,FALSE)-1)+66,$A$17))</f>
        <v>0.45</v>
      </c>
      <c r="AE67">
        <f>IF($A$18=0,INDEX(region_Con!$G$1:$AE$528,1+(VLOOKUP(AE$62,'Dropdown lists'!$E$2:$F$35,2,FALSE)-1)*16+'Analysis Region'!$C67,$A$17),INDEX(CON!$B$1:$M$132,1+(VLOOKUP(AE$62,'Dropdown lists'!$E$2:$G$35,3,FALSE)-1)+66,$A$17))</f>
        <v>0.5</v>
      </c>
      <c r="AF67">
        <f>IF($A$18=0,INDEX(region_Con!$G$1:$AE$528,1+(VLOOKUP(AF$62,'Dropdown lists'!$E$2:$F$35,2,FALSE)-1)*16+'Analysis Region'!$C67,$A$17),INDEX(CON!$B$1:$M$132,1+(VLOOKUP(AF$62,'Dropdown lists'!$E$2:$G$35,3,FALSE)-1)+66,$A$17))</f>
        <v>0.35</v>
      </c>
      <c r="AG67">
        <f>IF($A$18=0,INDEX(region_Con!$G$1:$AE$528,1+(VLOOKUP(AG$62,'Dropdown lists'!$E$2:$F$35,2,FALSE)-1)*16+'Analysis Region'!$C67,$A$17),INDEX(CON!$B$1:$M$132,1+(VLOOKUP(AG$62,'Dropdown lists'!$E$2:$G$35,3,FALSE)-1)+66,$A$17))</f>
        <v>0.4</v>
      </c>
      <c r="AH67">
        <f>IF($A$18=0,INDEX(region_Con!$G$1:$AE$528,1+(VLOOKUP(AH$62,'Dropdown lists'!$E$2:$F$35,2,FALSE)-1)*16+'Analysis Region'!$C67,$A$17),INDEX(CON!$B$1:$M$132,1+(VLOOKUP(AH$62,'Dropdown lists'!$E$2:$G$35,3,FALSE)-1)+66,$A$17))</f>
        <v>0.35</v>
      </c>
      <c r="AI67">
        <f>IF($A$18=0,INDEX(region_Con!$G$1:$AE$528,1+(VLOOKUP(AI$62,'Dropdown lists'!$E$2:$F$35,2,FALSE)-1)*16+'Analysis Region'!$C67,$A$17),INDEX(CON!$B$1:$M$132,1+(VLOOKUP(AI$62,'Dropdown lists'!$E$2:$G$35,3,FALSE)-1)+66,$A$17))</f>
        <v>0.35</v>
      </c>
      <c r="AJ67">
        <f>IF($A$18=0,INDEX(region_Con!$G$1:$AE$528,1+(VLOOKUP(AJ$62,'Dropdown lists'!$E$2:$F$35,2,FALSE)-1)*16+'Analysis Region'!$C67,$A$17),INDEX(CON!$B$1:$M$132,1+(VLOOKUP(AJ$62,'Dropdown lists'!$E$2:$G$35,3,FALSE)-1)+66,$A$17))</f>
        <v>0.35</v>
      </c>
      <c r="AK67">
        <f>IF($A$18=0,INDEX(region_Con!$G$1:$AE$528,1+(VLOOKUP(AK$62,'Dropdown lists'!$E$2:$F$35,2,FALSE)-1)*16+'Analysis Region'!$C67,$A$17),INDEX(CON!$B$1:$M$132,1+(VLOOKUP(AK$62,'Dropdown lists'!$E$2:$G$35,3,FALSE)-1)+66,$A$17))</f>
        <v>0.35</v>
      </c>
    </row>
    <row r="68" spans="3:37" x14ac:dyDescent="0.25">
      <c r="C68">
        <v>8</v>
      </c>
      <c r="D68" t="s">
        <v>279</v>
      </c>
      <c r="E68">
        <f ca="1">IF($A$18=0,INDEX(INDIRECT($A$9&amp;"!$G$1:$AE$528"),1+(VLOOKUP(E$62,'Dropdown lists'!$E$2:$F$35,2,FALSE)-1)*16+'Analysis Region'!$C68,$A$17),INDEX(INDIRECT($A$8&amp;"!$B$1:$M$132"),1+(VLOOKUP(E$62,'Dropdown lists'!$E$2:$G$35,3,FALSE)-1)+66,$A$17))</f>
        <v>0.25</v>
      </c>
      <c r="F68">
        <f ca="1">IF($A$18=0,INDEX(INDIRECT($A$9&amp;"!$G$1:$AE$528"),1+(VLOOKUP(F$62,'Dropdown lists'!$E$2:$F$35,2,FALSE)-1)*16+'Analysis Region'!$C68,$A$17),INDEX(INDIRECT($A$8&amp;"!$B$1:$M$132"),1+(VLOOKUP(F$62,'Dropdown lists'!$E$2:$G$35,3,FALSE)-1)+66,$A$17))</f>
        <v>0.55000000000000004</v>
      </c>
      <c r="G68">
        <f ca="1">IF($A$18=0,INDEX(INDIRECT($A$9&amp;"!$G$1:$AE$528"),1+(VLOOKUP(G$62,'Dropdown lists'!$E$2:$F$35,2,FALSE)-1)*16+'Analysis Region'!$C68,$A$17),INDEX(INDIRECT($A$8&amp;"!$B$1:$M$132"),1+(VLOOKUP(G$62,'Dropdown lists'!$E$2:$G$35,3,FALSE)-1)+66,$A$17))</f>
        <v>0.1</v>
      </c>
      <c r="H68">
        <f ca="1">IF($A$18=0,INDEX(INDIRECT($A$9&amp;"!$G$1:$AE$528"),1+(VLOOKUP(H$62,'Dropdown lists'!$E$2:$F$35,2,FALSE)-1)*16+'Analysis Region'!$C68,$A$17),INDEX(INDIRECT($A$8&amp;"!$B$1:$M$132"),1+(VLOOKUP(H$62,'Dropdown lists'!$E$2:$G$35,3,FALSE)-1)+66,$A$17))</f>
        <v>0.35</v>
      </c>
      <c r="I68">
        <f ca="1">IF($A$18=0,INDEX(INDIRECT($A$9&amp;"!$G$1:$AE$528"),1+(VLOOKUP(I$62,'Dropdown lists'!$E$2:$F$35,2,FALSE)-1)*16+'Analysis Region'!$C68,$A$17),INDEX(INDIRECT($A$8&amp;"!$B$1:$M$132"),1+(VLOOKUP(I$62,'Dropdown lists'!$E$2:$G$35,3,FALSE)-1)+66,$A$17))</f>
        <v>0.4</v>
      </c>
      <c r="J68">
        <f ca="1">IF($A$18=0,INDEX(INDIRECT($A$9&amp;"!$G$1:$AE$528"),1+(VLOOKUP(J$62,'Dropdown lists'!$E$2:$F$35,2,FALSE)-1)*16+'Analysis Region'!$C68,$A$17),INDEX(INDIRECT($A$8&amp;"!$B$1:$M$132"),1+(VLOOKUP(J$62,'Dropdown lists'!$E$2:$G$35,3,FALSE)-1)+66,$A$17))</f>
        <v>0.45</v>
      </c>
      <c r="K68">
        <f ca="1">IF($A$18=0,INDEX(INDIRECT($A$9&amp;"!$G$1:$AE$528"),1+(VLOOKUP(K$62,'Dropdown lists'!$E$2:$F$35,2,FALSE)-1)*16+'Analysis Region'!$C68,$A$17),INDEX(INDIRECT($A$8&amp;"!$B$1:$M$132"),1+(VLOOKUP(K$62,'Dropdown lists'!$E$2:$G$35,3,FALSE)-1)+66,$A$17))</f>
        <v>0.35</v>
      </c>
      <c r="L68">
        <f ca="1">IF($A$18=0,INDEX(INDIRECT($A$9&amp;"!$G$1:$AE$528"),1+(VLOOKUP(L$62,'Dropdown lists'!$E$2:$F$35,2,FALSE)-1)*16+'Analysis Region'!$C68,$A$17),INDEX(INDIRECT($A$8&amp;"!$B$1:$M$132"),1+(VLOOKUP(L$62,'Dropdown lists'!$E$2:$G$35,3,FALSE)-1)+66,$A$17))</f>
        <v>0.45</v>
      </c>
      <c r="M68">
        <f ca="1">IF($A$18=0,INDEX(INDIRECT($A$9&amp;"!$G$1:$AE$528"),1+(VLOOKUP(M$62,'Dropdown lists'!$E$2:$F$35,2,FALSE)-1)*16+'Analysis Region'!$C68,$A$17),INDEX(INDIRECT($A$8&amp;"!$B$1:$M$132"),1+(VLOOKUP(M$62,'Dropdown lists'!$E$2:$G$35,3,FALSE)-1)+66,$A$17))</f>
        <v>0.35</v>
      </c>
      <c r="N68">
        <f ca="1">IF($A$18=0,INDEX(INDIRECT($A$9&amp;"!$G$1:$AE$528"),1+(VLOOKUP(N$62,'Dropdown lists'!$E$2:$F$35,2,FALSE)-1)*16+'Analysis Region'!$C68,$A$17),INDEX(INDIRECT($A$8&amp;"!$B$1:$M$132"),1+(VLOOKUP(N$62,'Dropdown lists'!$E$2:$G$35,3,FALSE)-1)+66,$A$17))</f>
        <v>0.5</v>
      </c>
      <c r="O68">
        <f ca="1">IF($A$18=0,INDEX(INDIRECT($A$9&amp;"!$G$1:$AE$528"),1+(VLOOKUP(O$62,'Dropdown lists'!$E$2:$F$35,2,FALSE)-1)*16+'Analysis Region'!$C68,$A$17),INDEX(INDIRECT($A$8&amp;"!$B$1:$M$132"),1+(VLOOKUP(O$62,'Dropdown lists'!$E$2:$G$35,3,FALSE)-1)+66,$A$17))</f>
        <v>0.45</v>
      </c>
      <c r="P68">
        <f ca="1">IF($A$18=0,INDEX(INDIRECT($A$9&amp;"!$G$1:$AE$528"),1+(VLOOKUP(P$62,'Dropdown lists'!$E$2:$F$35,2,FALSE)-1)*16+'Analysis Region'!$C68,$A$17),INDEX(INDIRECT($A$8&amp;"!$B$1:$M$132"),1+(VLOOKUP(P$62,'Dropdown lists'!$E$2:$G$35,3,FALSE)-1)+66,$A$17))</f>
        <v>0.4</v>
      </c>
      <c r="Q68">
        <f ca="1">IF($A$18=0,INDEX(INDIRECT($A$9&amp;"!$G$1:$AE$528"),1+(VLOOKUP(Q$62,'Dropdown lists'!$E$2:$F$35,2,FALSE)-1)*16+'Analysis Region'!$C68,$A$17),INDEX(INDIRECT($A$8&amp;"!$B$1:$M$132"),1+(VLOOKUP(Q$62,'Dropdown lists'!$E$2:$G$35,3,FALSE)-1)+66,$A$17))</f>
        <v>0.6</v>
      </c>
      <c r="R68">
        <f ca="1">IF($A$18=0,INDEX(INDIRECT($A$9&amp;"!$G$1:$AE$528"),1+(VLOOKUP(R$62,'Dropdown lists'!$E$2:$F$35,2,FALSE)-1)*16+'Analysis Region'!$C68,$A$17),INDEX(INDIRECT($A$8&amp;"!$B$1:$M$132"),1+(VLOOKUP(R$62,'Dropdown lists'!$E$2:$G$35,3,FALSE)-1)+66,$A$17))</f>
        <v>0.55000000000000004</v>
      </c>
      <c r="S68">
        <f ca="1">IF($A$18=0,INDEX(INDIRECT($A$9&amp;"!$G$1:$AE$528"),1+(VLOOKUP(S$62,'Dropdown lists'!$E$2:$F$35,2,FALSE)-1)*16+'Analysis Region'!$C68,$A$17),INDEX(INDIRECT($A$8&amp;"!$B$1:$M$132"),1+(VLOOKUP(S$62,'Dropdown lists'!$E$2:$G$35,3,FALSE)-1)+66,$A$17))</f>
        <v>0.5</v>
      </c>
      <c r="T68">
        <f ca="1">IF($A$18=0,INDEX(INDIRECT($A$9&amp;"!$G$1:$AE$528"),1+(VLOOKUP(T$62,'Dropdown lists'!$E$2:$F$35,2,FALSE)-1)*16+'Analysis Region'!$C68,$A$17),INDEX(INDIRECT($A$8&amp;"!$B$1:$M$132"),1+(VLOOKUP(T$62,'Dropdown lists'!$E$2:$G$35,3,FALSE)-1)+66,$A$17))</f>
        <v>0.55000000000000004</v>
      </c>
      <c r="U68">
        <f ca="1">IF($A$18=0,INDEX(INDIRECT($A$9&amp;"!$G$1:$AE$528"),1+(VLOOKUP(U$62,'Dropdown lists'!$E$2:$F$35,2,FALSE)-1)*16+'Analysis Region'!$C68,$A$17),INDEX(INDIRECT($A$8&amp;"!$B$1:$M$132"),1+(VLOOKUP(U$62,'Dropdown lists'!$E$2:$G$35,3,FALSE)-1)+66,$A$17))</f>
        <v>0.4</v>
      </c>
      <c r="V68">
        <f ca="1">IF($A$18=0,INDEX(INDIRECT($A$9&amp;"!$G$1:$AE$528"),1+(VLOOKUP(V$62,'Dropdown lists'!$E$2:$F$35,2,FALSE)-1)*16+'Analysis Region'!$C68,$A$17),INDEX(INDIRECT($A$8&amp;"!$B$1:$M$132"),1+(VLOOKUP(V$62,'Dropdown lists'!$E$2:$G$35,3,FALSE)-1)+66,$A$17))</f>
        <v>0.65</v>
      </c>
      <c r="W68">
        <f ca="1">IF($A$18=0,INDEX(INDIRECT($A$9&amp;"!$G$1:$AE$528"),1+(VLOOKUP(W$62,'Dropdown lists'!$E$2:$F$35,2,FALSE)-1)*16+'Analysis Region'!$C68,$A$17),INDEX(INDIRECT($A$8&amp;"!$B$1:$M$132"),1+(VLOOKUP(W$62,'Dropdown lists'!$E$2:$G$35,3,FALSE)-1)+66,$A$17))</f>
        <v>0.35</v>
      </c>
      <c r="X68">
        <f ca="1">IF($A$18=0,INDEX(INDIRECT($A$9&amp;"!$G$1:$AE$528"),1+(VLOOKUP(X$62,'Dropdown lists'!$E$2:$F$35,2,FALSE)-1)*16+'Analysis Region'!$C68,$A$17),INDEX(INDIRECT($A$8&amp;"!$B$1:$M$132"),1+(VLOOKUP(X$62,'Dropdown lists'!$E$2:$G$35,3,FALSE)-1)+66,$A$17))</f>
        <v>0.55000000000000004</v>
      </c>
      <c r="Y68">
        <f ca="1">IF($A$18=0,INDEX(INDIRECT($A$9&amp;"!$G$1:$AE$528"),1+(VLOOKUP(Y$62,'Dropdown lists'!$E$2:$F$35,2,FALSE)-1)*16+'Analysis Region'!$C68,$A$17),INDEX(INDIRECT($A$8&amp;"!$B$1:$M$132"),1+(VLOOKUP(Y$62,'Dropdown lists'!$E$2:$G$35,3,FALSE)-1)+66,$A$17))</f>
        <v>0.55000000000000004</v>
      </c>
      <c r="Z68">
        <f ca="1">IF($A$18=0,INDEX(INDIRECT($A$9&amp;"!$G$1:$AE$528"),1+(VLOOKUP(Z$62,'Dropdown lists'!$E$2:$F$35,2,FALSE)-1)*16+'Analysis Region'!$C68,$A$17),INDEX(INDIRECT($A$8&amp;"!$B$1:$M$132"),1+(VLOOKUP(Z$62,'Dropdown lists'!$E$2:$G$35,3,FALSE)-1)+66,$A$17))</f>
        <v>0.45</v>
      </c>
      <c r="AA68">
        <f ca="1">IF($A$18=0,INDEX(INDIRECT($A$9&amp;"!$G$1:$AE$528"),1+(VLOOKUP(AA$62,'Dropdown lists'!$E$2:$F$35,2,FALSE)-1)*16+'Analysis Region'!$C68,$A$17),INDEX(INDIRECT($A$8&amp;"!$B$1:$M$132"),1+(VLOOKUP(AA$62,'Dropdown lists'!$E$2:$G$35,3,FALSE)-1)+66,$A$17))</f>
        <v>0.6</v>
      </c>
      <c r="AB68">
        <f ca="1">IF($A$18=0,INDEX(INDIRECT($A$9&amp;"!$G$1:$AE$528"),1+(VLOOKUP(AB$62,'Dropdown lists'!$E$2:$F$35,2,FALSE)-1)*16+'Analysis Region'!$C68,$A$17),INDEX(INDIRECT($A$8&amp;"!$B$1:$M$132"),1+(VLOOKUP(AB$62,'Dropdown lists'!$E$2:$G$35,3,FALSE)-1)+66,$A$17))</f>
        <v>0.8</v>
      </c>
      <c r="AC68">
        <f ca="1">IF($A$18=0,INDEX(INDIRECT($A$9&amp;"!$G$1:$AE$528"),1+(VLOOKUP(AC$62,'Dropdown lists'!$E$2:$F$35,2,FALSE)-1)*16+'Analysis Region'!$C68,$A$17),INDEX(INDIRECT($A$8&amp;"!$B$1:$M$132"),1+(VLOOKUP(AC$62,'Dropdown lists'!$E$2:$G$35,3,FALSE)-1)+66,$A$17))</f>
        <v>0.2</v>
      </c>
      <c r="AD68">
        <f ca="1">IF($A$18=0,INDEX(INDIRECT($A$9&amp;"!$G$1:$AE$528"),1+(VLOOKUP(AD$62,'Dropdown lists'!$E$2:$F$35,2,FALSE)-1)*16+'Analysis Region'!$C68,$A$17),INDEX(INDIRECT($A$8&amp;"!$B$1:$M$132"),1+(VLOOKUP(AD$62,'Dropdown lists'!$E$2:$G$35,3,FALSE)-1)+66,$A$17))</f>
        <v>0.45</v>
      </c>
      <c r="AE68">
        <f ca="1">IF($A$18=0,INDEX(INDIRECT($A$9&amp;"!$G$1:$AE$528"),1+(VLOOKUP(AE$62,'Dropdown lists'!$E$2:$F$35,2,FALSE)-1)*16+'Analysis Region'!$C68,$A$17),INDEX(INDIRECT($A$8&amp;"!$B$1:$M$132"),1+(VLOOKUP(AE$62,'Dropdown lists'!$E$2:$G$35,3,FALSE)-1)+66,$A$17))</f>
        <v>0.5</v>
      </c>
      <c r="AF68">
        <f ca="1">IF($A$18=0,INDEX(INDIRECT($A$9&amp;"!$G$1:$AE$528"),1+(VLOOKUP(AF$62,'Dropdown lists'!$E$2:$F$35,2,FALSE)-1)*16+'Analysis Region'!$C68,$A$17),INDEX(INDIRECT($A$8&amp;"!$B$1:$M$132"),1+(VLOOKUP(AF$62,'Dropdown lists'!$E$2:$G$35,3,FALSE)-1)+66,$A$17))</f>
        <v>0.35</v>
      </c>
      <c r="AG68">
        <f ca="1">IF($A$18=0,INDEX(INDIRECT($A$9&amp;"!$G$1:$AE$528"),1+(VLOOKUP(AG$62,'Dropdown lists'!$E$2:$F$35,2,FALSE)-1)*16+'Analysis Region'!$C68,$A$17),INDEX(INDIRECT($A$8&amp;"!$B$1:$M$132"),1+(VLOOKUP(AG$62,'Dropdown lists'!$E$2:$G$35,3,FALSE)-1)+66,$A$17))</f>
        <v>0.4</v>
      </c>
      <c r="AH68">
        <f ca="1">IF($A$18=0,INDEX(INDIRECT($A$9&amp;"!$G$1:$AE$528"),1+(VLOOKUP(AH$62,'Dropdown lists'!$E$2:$F$35,2,FALSE)-1)*16+'Analysis Region'!$C68,$A$17),INDEX(INDIRECT($A$8&amp;"!$B$1:$M$132"),1+(VLOOKUP(AH$62,'Dropdown lists'!$E$2:$G$35,3,FALSE)-1)+66,$A$17))</f>
        <v>0.35</v>
      </c>
      <c r="AI68">
        <f ca="1">IF($A$18=0,INDEX(INDIRECT($A$9&amp;"!$G$1:$AE$528"),1+(VLOOKUP(AI$62,'Dropdown lists'!$E$2:$F$35,2,FALSE)-1)*16+'Analysis Region'!$C68,$A$17),INDEX(INDIRECT($A$8&amp;"!$B$1:$M$132"),1+(VLOOKUP(AI$62,'Dropdown lists'!$E$2:$G$35,3,FALSE)-1)+66,$A$17))</f>
        <v>0.35</v>
      </c>
      <c r="AJ68">
        <f ca="1">IF($A$18=0,INDEX(INDIRECT($A$9&amp;"!$G$1:$AE$528"),1+(VLOOKUP(AJ$62,'Dropdown lists'!$E$2:$F$35,2,FALSE)-1)*16+'Analysis Region'!$C68,$A$17),INDEX(INDIRECT($A$8&amp;"!$B$1:$M$132"),1+(VLOOKUP(AJ$62,'Dropdown lists'!$E$2:$G$35,3,FALSE)-1)+66,$A$17))</f>
        <v>0.35</v>
      </c>
      <c r="AK68">
        <f ca="1">IF($A$18=0,INDEX(INDIRECT($A$9&amp;"!$G$1:$AE$528"),1+(VLOOKUP(AK$62,'Dropdown lists'!$E$2:$F$35,2,FALSE)-1)*16+'Analysis Region'!$C68,$A$17),INDEX(INDIRECT($A$8&amp;"!$B$1:$M$132"),1+(VLOOKUP(AK$62,'Dropdown lists'!$E$2:$G$35,3,FALSE)-1)+66,$A$17))</f>
        <v>0.35</v>
      </c>
    </row>
    <row r="70" spans="3:37" x14ac:dyDescent="0.25">
      <c r="K70">
        <f>$A$17</f>
        <v>5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'Dropdown lists'!$A$2:$A$12</xm:f>
          </x14:formula1>
          <xm:sqref>A3</xm:sqref>
        </x14:dataValidation>
        <x14:dataValidation type="list" allowBlank="1" showInputMessage="1" showErrorMessage="1">
          <x14:formula1>
            <xm:f>'Dropdown lists'!$H$2:$H$11</xm:f>
          </x14:formula1>
          <xm:sqref>A6</xm:sqref>
        </x14:dataValidation>
        <x14:dataValidation type="list" allowBlank="1" showInputMessage="1" showErrorMessage="1">
          <x14:formula1>
            <xm:f>'Dropdown lists'!$C$2:$C$4</xm:f>
          </x14:formula1>
          <xm:sqref>T16</xm:sqref>
        </x14:dataValidation>
        <x14:dataValidation type="list" allowBlank="1" showInputMessage="1" showErrorMessage="1">
          <x14:formula1>
            <xm:f>'Dropdown lists'!$J$2:$J$23</xm:f>
          </x14:formula1>
          <xm:sqref>A16</xm:sqref>
        </x14:dataValidation>
        <x14:dataValidation type="list" allowBlank="1" showInputMessage="1" showErrorMessage="1">
          <x14:formula1>
            <xm:f>'Dropdown lists'!$D$2:$D$6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3"/>
  <sheetViews>
    <sheetView topLeftCell="A52" workbookViewId="0">
      <selection activeCell="G348" sqref="G348"/>
    </sheetView>
  </sheetViews>
  <sheetFormatPr defaultRowHeight="15" x14ac:dyDescent="0.25"/>
  <cols>
    <col min="31" max="31" width="11.85546875" bestFit="1" customWidth="1"/>
  </cols>
  <sheetData>
    <row r="1" spans="1:29" x14ac:dyDescent="0.25">
      <c r="A1">
        <v>1</v>
      </c>
      <c r="B1">
        <v>1</v>
      </c>
      <c r="C1">
        <v>1</v>
      </c>
      <c r="D1" t="s">
        <v>5</v>
      </c>
      <c r="E1" t="s">
        <v>342</v>
      </c>
      <c r="F1" t="s">
        <v>331</v>
      </c>
      <c r="G1">
        <v>0.6</v>
      </c>
      <c r="H1">
        <v>100</v>
      </c>
      <c r="I1">
        <v>4</v>
      </c>
      <c r="J1">
        <v>0.125</v>
      </c>
      <c r="K1">
        <v>0.6</v>
      </c>
      <c r="L1">
        <v>292.10000000000002</v>
      </c>
      <c r="M1">
        <v>300.10000000000002</v>
      </c>
      <c r="N1" t="s">
        <v>330</v>
      </c>
    </row>
    <row r="2" spans="1:29" x14ac:dyDescent="0.25">
      <c r="A2">
        <v>1</v>
      </c>
      <c r="B2">
        <v>1</v>
      </c>
      <c r="C2">
        <v>1</v>
      </c>
      <c r="D2" t="s">
        <v>5</v>
      </c>
      <c r="E2" t="s">
        <v>342</v>
      </c>
      <c r="F2" t="s">
        <v>329</v>
      </c>
      <c r="G2">
        <v>0.21659999999999999</v>
      </c>
      <c r="H2">
        <v>0.90080000000000005</v>
      </c>
      <c r="I2">
        <v>3.1833500000000001E-2</v>
      </c>
      <c r="J2">
        <v>1.994192</v>
      </c>
      <c r="K2">
        <v>4.287744</v>
      </c>
      <c r="L2">
        <v>4.2683590000000002</v>
      </c>
      <c r="M2">
        <v>3.2904469999999999</v>
      </c>
      <c r="N2">
        <v>3.0502669999999998</v>
      </c>
      <c r="O2">
        <v>0.75671500000000003</v>
      </c>
      <c r="P2">
        <v>3.0502669999999998</v>
      </c>
      <c r="Q2">
        <v>3.2896510000000001</v>
      </c>
      <c r="R2">
        <v>3.2727659999999998</v>
      </c>
      <c r="S2">
        <v>1.0799989999999999</v>
      </c>
      <c r="T2">
        <v>2118010</v>
      </c>
      <c r="U2">
        <v>2118499.9</v>
      </c>
      <c r="V2">
        <v>2133802</v>
      </c>
      <c r="W2">
        <v>95882.6</v>
      </c>
      <c r="X2">
        <v>777056.1</v>
      </c>
      <c r="Y2">
        <v>776566.2</v>
      </c>
      <c r="Z2">
        <v>777056.1</v>
      </c>
      <c r="AA2">
        <v>134966.39999999999</v>
      </c>
      <c r="AB2">
        <v>121896</v>
      </c>
      <c r="AC2">
        <v>617575.5</v>
      </c>
    </row>
    <row r="3" spans="1:29" x14ac:dyDescent="0.25">
      <c r="A3">
        <v>1</v>
      </c>
      <c r="B3">
        <v>1</v>
      </c>
      <c r="C3">
        <v>1</v>
      </c>
      <c r="D3" t="s">
        <v>5</v>
      </c>
      <c r="E3" t="s">
        <v>342</v>
      </c>
      <c r="F3" t="s">
        <v>328</v>
      </c>
      <c r="G3">
        <v>0.14000000000000001</v>
      </c>
      <c r="H3">
        <v>0.91</v>
      </c>
      <c r="I3">
        <v>2.5999999999999999E-2</v>
      </c>
      <c r="J3">
        <v>1.1499999999999999</v>
      </c>
      <c r="K3">
        <v>0.19</v>
      </c>
      <c r="L3">
        <v>3.5999999999999997E-2</v>
      </c>
      <c r="M3">
        <v>3.5999999999999997E-2</v>
      </c>
      <c r="N3">
        <v>3.5999999999999997E-2</v>
      </c>
      <c r="O3">
        <v>0.7</v>
      </c>
      <c r="P3">
        <v>0.7</v>
      </c>
      <c r="Q3">
        <v>0.7</v>
      </c>
      <c r="R3">
        <v>0.7</v>
      </c>
      <c r="S3">
        <v>0.7</v>
      </c>
      <c r="T3">
        <v>1957200</v>
      </c>
      <c r="U3">
        <v>912000</v>
      </c>
      <c r="V3">
        <v>96600</v>
      </c>
      <c r="W3">
        <v>96600</v>
      </c>
      <c r="X3">
        <v>96600</v>
      </c>
      <c r="Y3">
        <v>840000</v>
      </c>
      <c r="Z3">
        <v>840000</v>
      </c>
      <c r="AA3">
        <v>840000</v>
      </c>
      <c r="AB3">
        <v>840000</v>
      </c>
      <c r="AC3">
        <v>840000</v>
      </c>
    </row>
    <row r="4" spans="1:29" x14ac:dyDescent="0.25">
      <c r="A4">
        <v>1</v>
      </c>
      <c r="B4">
        <v>1</v>
      </c>
      <c r="C4">
        <v>1</v>
      </c>
      <c r="D4" t="s">
        <v>5</v>
      </c>
      <c r="E4" t="s">
        <v>342</v>
      </c>
      <c r="F4" t="s">
        <v>326</v>
      </c>
      <c r="G4">
        <v>0.23</v>
      </c>
      <c r="H4">
        <v>0.88</v>
      </c>
      <c r="I4">
        <v>-999</v>
      </c>
      <c r="J4">
        <v>1.9</v>
      </c>
      <c r="K4">
        <v>0.56000000000000005</v>
      </c>
      <c r="L4">
        <v>0.36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2100000</v>
      </c>
      <c r="U4">
        <v>1773000</v>
      </c>
      <c r="V4">
        <v>1545600</v>
      </c>
      <c r="W4">
        <v>-999</v>
      </c>
      <c r="X4">
        <v>-999</v>
      </c>
      <c r="Y4">
        <v>-999</v>
      </c>
      <c r="Z4">
        <v>-999</v>
      </c>
      <c r="AA4">
        <v>-999</v>
      </c>
      <c r="AB4">
        <v>-999</v>
      </c>
      <c r="AC4">
        <v>-999</v>
      </c>
    </row>
    <row r="5" spans="1:29" x14ac:dyDescent="0.25">
      <c r="A5">
        <v>1</v>
      </c>
      <c r="B5">
        <v>2</v>
      </c>
      <c r="C5">
        <v>1</v>
      </c>
      <c r="D5" t="s">
        <v>5</v>
      </c>
      <c r="E5" t="s">
        <v>341</v>
      </c>
      <c r="F5" t="s">
        <v>331</v>
      </c>
      <c r="G5">
        <v>0.7</v>
      </c>
      <c r="H5">
        <v>30</v>
      </c>
      <c r="I5">
        <v>1.2</v>
      </c>
      <c r="J5">
        <v>0.2</v>
      </c>
      <c r="K5">
        <v>0.25</v>
      </c>
      <c r="L5">
        <v>292.10000000000002</v>
      </c>
      <c r="M5">
        <v>310.10000000000002</v>
      </c>
      <c r="N5" t="s">
        <v>330</v>
      </c>
    </row>
    <row r="6" spans="1:29" x14ac:dyDescent="0.25">
      <c r="A6">
        <v>1</v>
      </c>
      <c r="B6">
        <v>2</v>
      </c>
      <c r="C6">
        <v>1</v>
      </c>
      <c r="D6" t="s">
        <v>5</v>
      </c>
      <c r="E6" t="s">
        <v>341</v>
      </c>
      <c r="F6" t="s">
        <v>329</v>
      </c>
      <c r="G6">
        <v>0.21659999999999999</v>
      </c>
      <c r="H6">
        <v>0.90080000000000005</v>
      </c>
      <c r="I6">
        <v>3.1833500000000001E-2</v>
      </c>
      <c r="J6">
        <v>1.994192</v>
      </c>
      <c r="K6">
        <v>4.287744</v>
      </c>
      <c r="L6">
        <v>4.2683590000000002</v>
      </c>
      <c r="M6">
        <v>3.2904469999999999</v>
      </c>
      <c r="N6">
        <v>3.0502669999999998</v>
      </c>
      <c r="O6">
        <v>0.75671500000000003</v>
      </c>
      <c r="P6">
        <v>3.0502669999999998</v>
      </c>
      <c r="Q6">
        <v>3.2896510000000001</v>
      </c>
      <c r="R6">
        <v>3.2727659999999998</v>
      </c>
      <c r="S6">
        <v>1.0799989999999999</v>
      </c>
      <c r="T6">
        <v>2118010</v>
      </c>
      <c r="U6">
        <v>2118499.9</v>
      </c>
      <c r="V6">
        <v>2133802</v>
      </c>
      <c r="W6">
        <v>95882.6</v>
      </c>
      <c r="X6">
        <v>777056.1</v>
      </c>
      <c r="Y6">
        <v>776566.2</v>
      </c>
      <c r="Z6">
        <v>777056.1</v>
      </c>
      <c r="AA6">
        <v>134966.39999999999</v>
      </c>
      <c r="AB6">
        <v>121896</v>
      </c>
      <c r="AC6">
        <v>617575.5</v>
      </c>
    </row>
    <row r="7" spans="1:29" x14ac:dyDescent="0.25">
      <c r="A7">
        <v>1</v>
      </c>
      <c r="B7">
        <v>2</v>
      </c>
      <c r="C7">
        <v>1</v>
      </c>
      <c r="D7" t="s">
        <v>5</v>
      </c>
      <c r="E7" t="s">
        <v>341</v>
      </c>
      <c r="F7" t="s">
        <v>328</v>
      </c>
      <c r="G7">
        <v>0.14000000000000001</v>
      </c>
      <c r="H7">
        <v>0.91</v>
      </c>
      <c r="I7">
        <v>2.5999999999999999E-2</v>
      </c>
      <c r="J7">
        <v>1.1499999999999999</v>
      </c>
      <c r="K7">
        <v>0.19</v>
      </c>
      <c r="L7">
        <v>3.5999999999999997E-2</v>
      </c>
      <c r="M7">
        <v>3.5999999999999997E-2</v>
      </c>
      <c r="N7">
        <v>3.5999999999999997E-2</v>
      </c>
      <c r="O7">
        <v>0.7</v>
      </c>
      <c r="P7">
        <v>0.7</v>
      </c>
      <c r="Q7">
        <v>0.7</v>
      </c>
      <c r="R7">
        <v>0.7</v>
      </c>
      <c r="S7">
        <v>0.7</v>
      </c>
      <c r="T7">
        <v>1957200</v>
      </c>
      <c r="U7">
        <v>912000</v>
      </c>
      <c r="V7">
        <v>96600</v>
      </c>
      <c r="W7">
        <v>96600</v>
      </c>
      <c r="X7">
        <v>96600</v>
      </c>
      <c r="Y7">
        <v>840000</v>
      </c>
      <c r="Z7">
        <v>840000</v>
      </c>
      <c r="AA7">
        <v>840000</v>
      </c>
      <c r="AB7">
        <v>840000</v>
      </c>
      <c r="AC7">
        <v>840000</v>
      </c>
    </row>
    <row r="8" spans="1:29" x14ac:dyDescent="0.25">
      <c r="A8">
        <v>1</v>
      </c>
      <c r="B8">
        <v>2</v>
      </c>
      <c r="C8">
        <v>1</v>
      </c>
      <c r="D8" t="s">
        <v>5</v>
      </c>
      <c r="E8" t="s">
        <v>341</v>
      </c>
      <c r="F8" t="s">
        <v>326</v>
      </c>
      <c r="G8">
        <v>0.13</v>
      </c>
      <c r="H8">
        <v>0.91</v>
      </c>
      <c r="I8">
        <v>-999</v>
      </c>
      <c r="J8">
        <v>1.67</v>
      </c>
      <c r="K8">
        <v>0.55789999999999995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2060500</v>
      </c>
      <c r="U8">
        <v>1712300</v>
      </c>
      <c r="V8">
        <v>-999</v>
      </c>
      <c r="W8">
        <v>-999</v>
      </c>
      <c r="X8">
        <v>-999</v>
      </c>
      <c r="Y8">
        <v>-999</v>
      </c>
      <c r="Z8">
        <v>-999</v>
      </c>
      <c r="AA8">
        <v>-999</v>
      </c>
      <c r="AB8">
        <v>-999</v>
      </c>
      <c r="AC8">
        <v>-999</v>
      </c>
    </row>
    <row r="9" spans="1:29" x14ac:dyDescent="0.25">
      <c r="A9">
        <v>1</v>
      </c>
      <c r="B9">
        <v>3</v>
      </c>
      <c r="C9">
        <v>1</v>
      </c>
      <c r="D9" t="s">
        <v>5</v>
      </c>
      <c r="E9" t="s">
        <v>340</v>
      </c>
      <c r="F9" t="s">
        <v>331</v>
      </c>
      <c r="G9">
        <v>0.5</v>
      </c>
      <c r="H9">
        <v>14</v>
      </c>
      <c r="I9">
        <v>0.7</v>
      </c>
      <c r="J9">
        <v>0.8</v>
      </c>
      <c r="K9">
        <v>0.25</v>
      </c>
      <c r="L9">
        <v>290.10000000000002</v>
      </c>
      <c r="M9">
        <v>310.10000000000002</v>
      </c>
      <c r="N9" t="s">
        <v>330</v>
      </c>
    </row>
    <row r="10" spans="1:29" x14ac:dyDescent="0.25">
      <c r="A10">
        <v>1</v>
      </c>
      <c r="B10">
        <v>3</v>
      </c>
      <c r="C10">
        <v>1</v>
      </c>
      <c r="D10" t="s">
        <v>5</v>
      </c>
      <c r="E10" t="s">
        <v>340</v>
      </c>
      <c r="F10" t="s">
        <v>329</v>
      </c>
      <c r="G10">
        <v>0.21659999999999999</v>
      </c>
      <c r="H10">
        <v>0.90080000000000005</v>
      </c>
      <c r="I10">
        <v>3.1833500000000001E-2</v>
      </c>
      <c r="J10">
        <v>1.994192</v>
      </c>
      <c r="K10">
        <v>4.287744</v>
      </c>
      <c r="L10">
        <v>4.2683590000000002</v>
      </c>
      <c r="M10">
        <v>3.2904469999999999</v>
      </c>
      <c r="N10">
        <v>3.0502669999999998</v>
      </c>
      <c r="O10">
        <v>0.75671500000000003</v>
      </c>
      <c r="P10">
        <v>3.0502669999999998</v>
      </c>
      <c r="Q10">
        <v>3.2896510000000001</v>
      </c>
      <c r="R10">
        <v>3.2727659999999998</v>
      </c>
      <c r="S10">
        <v>1.0799989999999999</v>
      </c>
      <c r="T10">
        <v>2118010</v>
      </c>
      <c r="U10">
        <v>2118499.9</v>
      </c>
      <c r="V10">
        <v>2133802</v>
      </c>
      <c r="W10">
        <v>95882.6</v>
      </c>
      <c r="X10">
        <v>777056.1</v>
      </c>
      <c r="Y10">
        <v>776566.2</v>
      </c>
      <c r="Z10">
        <v>777056.1</v>
      </c>
      <c r="AA10">
        <v>134966.39999999999</v>
      </c>
      <c r="AB10">
        <v>121896</v>
      </c>
      <c r="AC10">
        <v>617575.5</v>
      </c>
    </row>
    <row r="11" spans="1:29" x14ac:dyDescent="0.25">
      <c r="A11">
        <v>1</v>
      </c>
      <c r="B11">
        <v>3</v>
      </c>
      <c r="C11">
        <v>1</v>
      </c>
      <c r="D11" t="s">
        <v>5</v>
      </c>
      <c r="E11" t="s">
        <v>340</v>
      </c>
      <c r="F11" t="s">
        <v>328</v>
      </c>
      <c r="G11">
        <v>0.14000000000000001</v>
      </c>
      <c r="H11">
        <v>0.91</v>
      </c>
      <c r="I11">
        <v>2.5999999999999999E-2</v>
      </c>
      <c r="J11">
        <v>1.1499999999999999</v>
      </c>
      <c r="K11">
        <v>0.19</v>
      </c>
      <c r="L11">
        <v>3.5999999999999997E-2</v>
      </c>
      <c r="M11">
        <v>3.5999999999999997E-2</v>
      </c>
      <c r="N11">
        <v>3.5999999999999997E-2</v>
      </c>
      <c r="O11">
        <v>0.7</v>
      </c>
      <c r="P11">
        <v>0.7</v>
      </c>
      <c r="Q11">
        <v>0.7</v>
      </c>
      <c r="R11">
        <v>0.7</v>
      </c>
      <c r="S11">
        <v>0.7</v>
      </c>
      <c r="T11">
        <v>1957200</v>
      </c>
      <c r="U11">
        <v>912000</v>
      </c>
      <c r="V11">
        <v>96600</v>
      </c>
      <c r="W11">
        <v>96600</v>
      </c>
      <c r="X11">
        <v>96600</v>
      </c>
      <c r="Y11">
        <v>840000</v>
      </c>
      <c r="Z11">
        <v>840000</v>
      </c>
      <c r="AA11">
        <v>840000</v>
      </c>
      <c r="AB11">
        <v>840000</v>
      </c>
      <c r="AC11">
        <v>840000</v>
      </c>
    </row>
    <row r="12" spans="1:29" x14ac:dyDescent="0.25">
      <c r="A12">
        <v>1</v>
      </c>
      <c r="B12">
        <v>3</v>
      </c>
      <c r="C12">
        <v>1</v>
      </c>
      <c r="D12" t="s">
        <v>5</v>
      </c>
      <c r="E12" t="s">
        <v>340</v>
      </c>
      <c r="F12" t="s">
        <v>326</v>
      </c>
      <c r="G12">
        <v>0.13</v>
      </c>
      <c r="H12">
        <v>0.91</v>
      </c>
      <c r="I12">
        <v>-999</v>
      </c>
      <c r="J12">
        <v>0.64</v>
      </c>
      <c r="K12">
        <v>0.36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1787100</v>
      </c>
      <c r="U12">
        <v>1545600</v>
      </c>
      <c r="V12">
        <v>-999</v>
      </c>
      <c r="W12">
        <v>-999</v>
      </c>
      <c r="X12">
        <v>-999</v>
      </c>
      <c r="Y12">
        <v>-999</v>
      </c>
      <c r="Z12">
        <v>-999</v>
      </c>
      <c r="AA12">
        <v>-999</v>
      </c>
      <c r="AB12">
        <v>-999</v>
      </c>
      <c r="AC12">
        <v>-999</v>
      </c>
    </row>
    <row r="13" spans="1:29" x14ac:dyDescent="0.25">
      <c r="A13">
        <v>1</v>
      </c>
      <c r="B13">
        <v>4</v>
      </c>
      <c r="C13">
        <v>1</v>
      </c>
      <c r="D13" t="s">
        <v>5</v>
      </c>
      <c r="E13" t="s">
        <v>339</v>
      </c>
      <c r="F13" t="s">
        <v>331</v>
      </c>
      <c r="G13">
        <v>0.8</v>
      </c>
      <c r="H13">
        <v>8</v>
      </c>
      <c r="I13">
        <v>0.4</v>
      </c>
      <c r="J13">
        <v>0.88235300000000005</v>
      </c>
      <c r="K13">
        <v>0.15</v>
      </c>
      <c r="L13">
        <v>290.10000000000002</v>
      </c>
      <c r="M13">
        <v>310.10000000000002</v>
      </c>
      <c r="N13" t="s">
        <v>330</v>
      </c>
    </row>
    <row r="14" spans="1:29" x14ac:dyDescent="0.25">
      <c r="A14">
        <v>1</v>
      </c>
      <c r="B14">
        <v>4</v>
      </c>
      <c r="C14">
        <v>1</v>
      </c>
      <c r="D14" t="s">
        <v>5</v>
      </c>
      <c r="E14" t="s">
        <v>339</v>
      </c>
      <c r="F14" t="s">
        <v>329</v>
      </c>
      <c r="G14">
        <v>0.45119999999999999</v>
      </c>
      <c r="H14">
        <v>0.90959999999999996</v>
      </c>
      <c r="I14">
        <v>9.6325000000000004E-3</v>
      </c>
      <c r="J14">
        <v>1.254813</v>
      </c>
      <c r="K14">
        <v>2.9684520000000001</v>
      </c>
      <c r="L14">
        <v>2.2607330000000001</v>
      </c>
      <c r="M14">
        <v>2.2319019999999998</v>
      </c>
      <c r="N14">
        <v>2.2319019999999998</v>
      </c>
      <c r="O14">
        <v>2.2319019999999998</v>
      </c>
      <c r="P14">
        <v>2.2319019999999998</v>
      </c>
      <c r="Q14">
        <v>2.2319019999999998</v>
      </c>
      <c r="R14">
        <v>2.974431</v>
      </c>
      <c r="S14">
        <v>0.89608600000000005</v>
      </c>
      <c r="T14">
        <v>2352091.2000000002</v>
      </c>
      <c r="U14">
        <v>166899.4</v>
      </c>
      <c r="V14">
        <v>1145250</v>
      </c>
      <c r="W14">
        <v>117279.3</v>
      </c>
      <c r="X14">
        <v>117279.3</v>
      </c>
      <c r="Y14">
        <v>117279.3</v>
      </c>
      <c r="Z14">
        <v>117279.3</v>
      </c>
      <c r="AA14">
        <v>117279.3</v>
      </c>
      <c r="AB14">
        <v>174593.7</v>
      </c>
      <c r="AC14">
        <v>649754.30000000005</v>
      </c>
    </row>
    <row r="15" spans="1:29" x14ac:dyDescent="0.25">
      <c r="A15">
        <v>1</v>
      </c>
      <c r="B15">
        <v>4</v>
      </c>
      <c r="C15">
        <v>1</v>
      </c>
      <c r="D15" t="s">
        <v>5</v>
      </c>
      <c r="E15" t="s">
        <v>339</v>
      </c>
      <c r="F15" t="s">
        <v>328</v>
      </c>
      <c r="G15">
        <v>0.14000000000000001</v>
      </c>
      <c r="H15">
        <v>0.91</v>
      </c>
      <c r="I15">
        <v>1.4200000000000001E-2</v>
      </c>
      <c r="J15">
        <v>1.1499999999999999</v>
      </c>
      <c r="K15">
        <v>0.15</v>
      </c>
      <c r="L15">
        <v>0.15</v>
      </c>
      <c r="M15">
        <v>0.03</v>
      </c>
      <c r="N15">
        <v>0.03</v>
      </c>
      <c r="O15">
        <v>0.03</v>
      </c>
      <c r="P15">
        <v>0.04</v>
      </c>
      <c r="Q15">
        <v>0.04</v>
      </c>
      <c r="R15">
        <v>0.04</v>
      </c>
      <c r="S15">
        <v>0.16</v>
      </c>
      <c r="T15">
        <v>1957200</v>
      </c>
      <c r="U15">
        <v>994000</v>
      </c>
      <c r="V15">
        <v>994000</v>
      </c>
      <c r="W15">
        <v>1206</v>
      </c>
      <c r="X15">
        <v>1206</v>
      </c>
      <c r="Y15">
        <v>1206</v>
      </c>
      <c r="Z15">
        <v>10080</v>
      </c>
      <c r="AA15">
        <v>10080</v>
      </c>
      <c r="AB15">
        <v>10080</v>
      </c>
      <c r="AC15">
        <v>609000</v>
      </c>
    </row>
    <row r="16" spans="1:29" x14ac:dyDescent="0.25">
      <c r="A16">
        <v>1</v>
      </c>
      <c r="B16">
        <v>4</v>
      </c>
      <c r="C16">
        <v>1</v>
      </c>
      <c r="D16" t="s">
        <v>5</v>
      </c>
      <c r="E16" t="s">
        <v>339</v>
      </c>
      <c r="F16" t="s">
        <v>326</v>
      </c>
      <c r="G16">
        <v>0.13</v>
      </c>
      <c r="H16">
        <v>0.91</v>
      </c>
      <c r="I16">
        <v>-999</v>
      </c>
      <c r="J16">
        <v>0.64</v>
      </c>
      <c r="K16">
        <v>0.36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1787100</v>
      </c>
      <c r="U16">
        <v>1545600</v>
      </c>
      <c r="V16">
        <v>-999</v>
      </c>
      <c r="W16">
        <v>-999</v>
      </c>
      <c r="X16">
        <v>-999</v>
      </c>
      <c r="Y16">
        <v>-999</v>
      </c>
      <c r="Z16">
        <v>-999</v>
      </c>
      <c r="AA16">
        <v>-999</v>
      </c>
      <c r="AB16">
        <v>-999</v>
      </c>
      <c r="AC16">
        <v>-999</v>
      </c>
    </row>
    <row r="17" spans="1:29" x14ac:dyDescent="0.25">
      <c r="A17">
        <v>2</v>
      </c>
      <c r="B17">
        <v>1</v>
      </c>
      <c r="C17">
        <v>1</v>
      </c>
      <c r="D17" t="s">
        <v>9</v>
      </c>
      <c r="E17" t="s">
        <v>6</v>
      </c>
      <c r="F17" t="s">
        <v>331</v>
      </c>
      <c r="G17">
        <v>0.6</v>
      </c>
      <c r="H17">
        <v>200</v>
      </c>
      <c r="I17">
        <v>8</v>
      </c>
      <c r="J17">
        <v>0.33333299999999999</v>
      </c>
      <c r="K17">
        <v>0.85</v>
      </c>
      <c r="L17">
        <v>292.10000000000002</v>
      </c>
      <c r="M17">
        <v>310.10000000000002</v>
      </c>
      <c r="N17" t="s">
        <v>330</v>
      </c>
    </row>
    <row r="18" spans="1:29" x14ac:dyDescent="0.25">
      <c r="A18">
        <v>2</v>
      </c>
      <c r="B18">
        <v>1</v>
      </c>
      <c r="C18">
        <v>1</v>
      </c>
      <c r="D18" t="s">
        <v>9</v>
      </c>
      <c r="E18" t="s">
        <v>6</v>
      </c>
      <c r="F18" t="s">
        <v>329</v>
      </c>
      <c r="G18">
        <v>0.21659999999999999</v>
      </c>
      <c r="H18">
        <v>0.90080000000000005</v>
      </c>
      <c r="I18">
        <v>3.1833500000000001E-2</v>
      </c>
      <c r="J18">
        <v>1.994192</v>
      </c>
      <c r="K18">
        <v>4.287744</v>
      </c>
      <c r="L18">
        <v>4.2683590000000002</v>
      </c>
      <c r="M18">
        <v>3.2904469999999999</v>
      </c>
      <c r="N18">
        <v>3.0502669999999998</v>
      </c>
      <c r="O18">
        <v>0.75671500000000003</v>
      </c>
      <c r="P18">
        <v>3.0502669999999998</v>
      </c>
      <c r="Q18">
        <v>3.2896510000000001</v>
      </c>
      <c r="R18">
        <v>3.2727659999999998</v>
      </c>
      <c r="S18">
        <v>1.0799989999999999</v>
      </c>
      <c r="T18">
        <v>2118010</v>
      </c>
      <c r="U18">
        <v>2118499.9</v>
      </c>
      <c r="V18">
        <v>2133802</v>
      </c>
      <c r="W18">
        <v>95882.6</v>
      </c>
      <c r="X18">
        <v>777056.1</v>
      </c>
      <c r="Y18">
        <v>776566.2</v>
      </c>
      <c r="Z18">
        <v>777056.1</v>
      </c>
      <c r="AA18">
        <v>134966.39999999999</v>
      </c>
      <c r="AB18">
        <v>121896</v>
      </c>
      <c r="AC18">
        <v>617575.5</v>
      </c>
    </row>
    <row r="19" spans="1:29" x14ac:dyDescent="0.25">
      <c r="A19">
        <v>2</v>
      </c>
      <c r="B19">
        <v>1</v>
      </c>
      <c r="C19">
        <v>1</v>
      </c>
      <c r="D19" t="s">
        <v>9</v>
      </c>
      <c r="E19" t="s">
        <v>6</v>
      </c>
      <c r="F19" t="s">
        <v>328</v>
      </c>
      <c r="G19">
        <v>0.14000000000000001</v>
      </c>
      <c r="H19">
        <v>0.91</v>
      </c>
      <c r="I19">
        <v>2.5999999999999999E-2</v>
      </c>
      <c r="J19">
        <v>1.1499999999999999</v>
      </c>
      <c r="K19">
        <v>0.19</v>
      </c>
      <c r="L19">
        <v>3.5999999999999997E-2</v>
      </c>
      <c r="M19">
        <v>3.5999999999999997E-2</v>
      </c>
      <c r="N19">
        <v>3.5999999999999997E-2</v>
      </c>
      <c r="O19">
        <v>0.7</v>
      </c>
      <c r="P19">
        <v>0.7</v>
      </c>
      <c r="Q19">
        <v>0.7</v>
      </c>
      <c r="R19">
        <v>0.7</v>
      </c>
      <c r="S19">
        <v>0.7</v>
      </c>
      <c r="T19">
        <v>1957200</v>
      </c>
      <c r="U19">
        <v>912000</v>
      </c>
      <c r="V19">
        <v>96600</v>
      </c>
      <c r="W19">
        <v>96600</v>
      </c>
      <c r="X19">
        <v>96600</v>
      </c>
      <c r="Y19">
        <v>840000</v>
      </c>
      <c r="Z19">
        <v>840000</v>
      </c>
      <c r="AA19">
        <v>840000</v>
      </c>
      <c r="AB19">
        <v>840000</v>
      </c>
      <c r="AC19">
        <v>840000</v>
      </c>
    </row>
    <row r="20" spans="1:29" x14ac:dyDescent="0.25">
      <c r="A20">
        <v>2</v>
      </c>
      <c r="B20">
        <v>1</v>
      </c>
      <c r="C20">
        <v>1</v>
      </c>
      <c r="D20" t="s">
        <v>9</v>
      </c>
      <c r="E20" t="s">
        <v>6</v>
      </c>
      <c r="F20" t="s">
        <v>326</v>
      </c>
      <c r="G20">
        <v>0.23</v>
      </c>
      <c r="H20">
        <v>0.88</v>
      </c>
      <c r="I20">
        <v>-999</v>
      </c>
      <c r="J20">
        <v>1.9</v>
      </c>
      <c r="K20">
        <v>0.56000000000000005</v>
      </c>
      <c r="L20">
        <v>0.36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2100000</v>
      </c>
      <c r="U20">
        <v>1773000</v>
      </c>
      <c r="V20">
        <v>1545600</v>
      </c>
      <c r="W20">
        <v>-999</v>
      </c>
      <c r="X20">
        <v>-999</v>
      </c>
      <c r="Y20">
        <v>-999</v>
      </c>
      <c r="Z20">
        <v>-999</v>
      </c>
      <c r="AA20">
        <v>-999</v>
      </c>
      <c r="AB20">
        <v>-999</v>
      </c>
      <c r="AC20">
        <v>-999</v>
      </c>
    </row>
    <row r="21" spans="1:29" x14ac:dyDescent="0.25">
      <c r="A21">
        <v>2</v>
      </c>
      <c r="B21">
        <v>2</v>
      </c>
      <c r="C21">
        <v>1</v>
      </c>
      <c r="D21" t="s">
        <v>9</v>
      </c>
      <c r="E21" t="s">
        <v>345</v>
      </c>
      <c r="F21" t="s">
        <v>331</v>
      </c>
      <c r="G21">
        <v>0.6</v>
      </c>
      <c r="H21">
        <v>45</v>
      </c>
      <c r="I21">
        <v>1.8</v>
      </c>
      <c r="J21">
        <v>0.33333299999999999</v>
      </c>
      <c r="K21">
        <v>0.7</v>
      </c>
      <c r="L21">
        <v>290.10000000000002</v>
      </c>
      <c r="M21">
        <v>310.10000000000002</v>
      </c>
      <c r="N21" t="s">
        <v>330</v>
      </c>
    </row>
    <row r="22" spans="1:29" x14ac:dyDescent="0.25">
      <c r="A22">
        <v>2</v>
      </c>
      <c r="B22">
        <v>2</v>
      </c>
      <c r="C22">
        <v>1</v>
      </c>
      <c r="D22" t="s">
        <v>9</v>
      </c>
      <c r="E22" t="s">
        <v>345</v>
      </c>
      <c r="F22" t="s">
        <v>329</v>
      </c>
      <c r="G22">
        <v>0.25919999999999999</v>
      </c>
      <c r="H22">
        <v>0.90959999999999996</v>
      </c>
      <c r="I22">
        <v>2.8566999999999999E-2</v>
      </c>
      <c r="J22">
        <v>2.0295109999999998</v>
      </c>
      <c r="K22">
        <v>6.1459229999999998</v>
      </c>
      <c r="L22">
        <v>5.8496730000000001</v>
      </c>
      <c r="M22">
        <v>6.2115910000000003</v>
      </c>
      <c r="N22">
        <v>4.7746139999999997</v>
      </c>
      <c r="O22">
        <v>0.65820199999999995</v>
      </c>
      <c r="P22">
        <v>4.7746139999999997</v>
      </c>
      <c r="Q22">
        <v>5.6975809999999996</v>
      </c>
      <c r="R22">
        <v>5.8490539999999998</v>
      </c>
      <c r="S22">
        <v>1.8081370000000001</v>
      </c>
      <c r="T22">
        <v>1523581.8</v>
      </c>
      <c r="U22">
        <v>1524673.7</v>
      </c>
      <c r="V22">
        <v>166268.6</v>
      </c>
      <c r="W22">
        <v>917579.1</v>
      </c>
      <c r="X22">
        <v>771964.5</v>
      </c>
      <c r="Y22">
        <v>770872.6</v>
      </c>
      <c r="Z22">
        <v>771964.5</v>
      </c>
      <c r="AA22">
        <v>226938.1</v>
      </c>
      <c r="AB22">
        <v>203989.7</v>
      </c>
      <c r="AC22">
        <v>628112.19999999995</v>
      </c>
    </row>
    <row r="23" spans="1:29" x14ac:dyDescent="0.25">
      <c r="A23">
        <v>2</v>
      </c>
      <c r="B23">
        <v>2</v>
      </c>
      <c r="C23">
        <v>1</v>
      </c>
      <c r="D23" t="s">
        <v>9</v>
      </c>
      <c r="E23" t="s">
        <v>345</v>
      </c>
      <c r="F23" t="s">
        <v>328</v>
      </c>
      <c r="G23">
        <v>0.23</v>
      </c>
      <c r="H23">
        <v>0.9</v>
      </c>
      <c r="I23">
        <v>1.47E-2</v>
      </c>
      <c r="J23">
        <v>1.2</v>
      </c>
      <c r="K23">
        <v>0.03</v>
      </c>
      <c r="L23">
        <v>0.15</v>
      </c>
      <c r="M23">
        <v>0.03</v>
      </c>
      <c r="N23">
        <v>0.03</v>
      </c>
      <c r="O23">
        <v>0.03</v>
      </c>
      <c r="P23">
        <v>0.04</v>
      </c>
      <c r="Q23">
        <v>0.04</v>
      </c>
      <c r="R23">
        <v>0.04</v>
      </c>
      <c r="S23">
        <v>0.16</v>
      </c>
      <c r="T23">
        <v>1700000</v>
      </c>
      <c r="U23">
        <v>1206</v>
      </c>
      <c r="V23">
        <v>994000</v>
      </c>
      <c r="W23">
        <v>1206</v>
      </c>
      <c r="X23">
        <v>1206</v>
      </c>
      <c r="Y23">
        <v>1206</v>
      </c>
      <c r="Z23">
        <v>10080</v>
      </c>
      <c r="AA23">
        <v>10080</v>
      </c>
      <c r="AB23">
        <v>10080</v>
      </c>
      <c r="AC23">
        <v>609000</v>
      </c>
    </row>
    <row r="24" spans="1:29" x14ac:dyDescent="0.25">
      <c r="A24">
        <v>2</v>
      </c>
      <c r="B24">
        <v>2</v>
      </c>
      <c r="C24">
        <v>1</v>
      </c>
      <c r="D24" t="s">
        <v>9</v>
      </c>
      <c r="E24" t="s">
        <v>345</v>
      </c>
      <c r="F24" t="s">
        <v>326</v>
      </c>
      <c r="G24">
        <v>0.23</v>
      </c>
      <c r="H24">
        <v>0.88</v>
      </c>
      <c r="I24">
        <v>-999</v>
      </c>
      <c r="J24">
        <v>1.9</v>
      </c>
      <c r="K24">
        <v>0.56000000000000005</v>
      </c>
      <c r="L24">
        <v>0.36</v>
      </c>
      <c r="M24">
        <v>-999</v>
      </c>
      <c r="N24">
        <v>-999</v>
      </c>
      <c r="O24">
        <v>-999</v>
      </c>
      <c r="P24">
        <v>-999</v>
      </c>
      <c r="Q24">
        <v>-999</v>
      </c>
      <c r="R24">
        <v>-999</v>
      </c>
      <c r="S24">
        <v>-999</v>
      </c>
      <c r="T24">
        <v>2100000</v>
      </c>
      <c r="U24">
        <v>1773000</v>
      </c>
      <c r="V24">
        <v>1545600</v>
      </c>
      <c r="W24">
        <v>-999</v>
      </c>
      <c r="X24">
        <v>-999</v>
      </c>
      <c r="Y24">
        <v>-999</v>
      </c>
      <c r="Z24">
        <v>-999</v>
      </c>
      <c r="AA24">
        <v>-999</v>
      </c>
      <c r="AB24">
        <v>-999</v>
      </c>
      <c r="AC24">
        <v>-999</v>
      </c>
    </row>
    <row r="25" spans="1:29" x14ac:dyDescent="0.25">
      <c r="A25">
        <v>2</v>
      </c>
      <c r="B25">
        <v>3</v>
      </c>
      <c r="C25">
        <v>1</v>
      </c>
      <c r="D25" t="s">
        <v>9</v>
      </c>
      <c r="E25" t="s">
        <v>344</v>
      </c>
      <c r="F25" t="s">
        <v>331</v>
      </c>
      <c r="G25">
        <v>0.6</v>
      </c>
      <c r="H25">
        <v>15</v>
      </c>
      <c r="I25">
        <v>0.6</v>
      </c>
      <c r="J25">
        <v>0.66666700000000001</v>
      </c>
      <c r="K25">
        <v>0.55000000000000004</v>
      </c>
      <c r="L25">
        <v>290.10000000000002</v>
      </c>
      <c r="M25">
        <v>310.10000000000002</v>
      </c>
      <c r="N25" t="s">
        <v>330</v>
      </c>
    </row>
    <row r="26" spans="1:29" x14ac:dyDescent="0.25">
      <c r="A26">
        <v>2</v>
      </c>
      <c r="B26">
        <v>3</v>
      </c>
      <c r="C26">
        <v>1</v>
      </c>
      <c r="D26" t="s">
        <v>9</v>
      </c>
      <c r="E26" t="s">
        <v>344</v>
      </c>
      <c r="F26" t="s">
        <v>329</v>
      </c>
      <c r="G26">
        <v>0.25919999999999999</v>
      </c>
      <c r="H26">
        <v>0.90959999999999996</v>
      </c>
      <c r="I26">
        <v>2.8566999999999999E-2</v>
      </c>
      <c r="J26">
        <v>2.0295109999999998</v>
      </c>
      <c r="K26">
        <v>6.1459229999999998</v>
      </c>
      <c r="L26">
        <v>5.8496730000000001</v>
      </c>
      <c r="M26">
        <v>6.2115910000000003</v>
      </c>
      <c r="N26">
        <v>4.7746139999999997</v>
      </c>
      <c r="O26">
        <v>0.65820199999999995</v>
      </c>
      <c r="P26">
        <v>4.7746139999999997</v>
      </c>
      <c r="Q26">
        <v>5.6975809999999996</v>
      </c>
      <c r="R26">
        <v>5.8490539999999998</v>
      </c>
      <c r="S26">
        <v>1.8081370000000001</v>
      </c>
      <c r="T26">
        <v>1523581.8</v>
      </c>
      <c r="U26">
        <v>1524673.7</v>
      </c>
      <c r="V26">
        <v>166268.6</v>
      </c>
      <c r="W26">
        <v>917579.1</v>
      </c>
      <c r="X26">
        <v>771964.5</v>
      </c>
      <c r="Y26">
        <v>770872.6</v>
      </c>
      <c r="Z26">
        <v>771964.5</v>
      </c>
      <c r="AA26">
        <v>226938.1</v>
      </c>
      <c r="AB26">
        <v>203989.7</v>
      </c>
      <c r="AC26">
        <v>628112.19999999995</v>
      </c>
    </row>
    <row r="27" spans="1:29" x14ac:dyDescent="0.25">
      <c r="A27">
        <v>2</v>
      </c>
      <c r="B27">
        <v>3</v>
      </c>
      <c r="C27">
        <v>1</v>
      </c>
      <c r="D27" t="s">
        <v>9</v>
      </c>
      <c r="E27" t="s">
        <v>344</v>
      </c>
      <c r="F27" t="s">
        <v>328</v>
      </c>
      <c r="G27">
        <v>0.23</v>
      </c>
      <c r="H27">
        <v>0.9</v>
      </c>
      <c r="I27">
        <v>1.47E-2</v>
      </c>
      <c r="J27">
        <v>1.2</v>
      </c>
      <c r="K27">
        <v>0.03</v>
      </c>
      <c r="L27">
        <v>0.15</v>
      </c>
      <c r="M27">
        <v>0.03</v>
      </c>
      <c r="N27">
        <v>0.03</v>
      </c>
      <c r="O27">
        <v>0.03</v>
      </c>
      <c r="P27">
        <v>0.04</v>
      </c>
      <c r="Q27">
        <v>0.04</v>
      </c>
      <c r="R27">
        <v>0.04</v>
      </c>
      <c r="S27">
        <v>0.16</v>
      </c>
      <c r="T27">
        <v>1700000</v>
      </c>
      <c r="U27">
        <v>1206</v>
      </c>
      <c r="V27">
        <v>994000</v>
      </c>
      <c r="W27">
        <v>1206</v>
      </c>
      <c r="X27">
        <v>1206</v>
      </c>
      <c r="Y27">
        <v>1206</v>
      </c>
      <c r="Z27">
        <v>10080</v>
      </c>
      <c r="AA27">
        <v>10080</v>
      </c>
      <c r="AB27">
        <v>10080</v>
      </c>
      <c r="AC27">
        <v>609000</v>
      </c>
    </row>
    <row r="28" spans="1:29" x14ac:dyDescent="0.25">
      <c r="A28">
        <v>2</v>
      </c>
      <c r="B28">
        <v>3</v>
      </c>
      <c r="C28">
        <v>1</v>
      </c>
      <c r="D28" t="s">
        <v>9</v>
      </c>
      <c r="E28" t="s">
        <v>344</v>
      </c>
      <c r="F28" t="s">
        <v>326</v>
      </c>
      <c r="G28">
        <v>0.13</v>
      </c>
      <c r="H28">
        <v>0.91</v>
      </c>
      <c r="I28">
        <v>-999</v>
      </c>
      <c r="J28">
        <v>1.67</v>
      </c>
      <c r="K28">
        <v>0.55789999999999995</v>
      </c>
      <c r="L28">
        <v>-999</v>
      </c>
      <c r="M28">
        <v>-999</v>
      </c>
      <c r="N28">
        <v>-999</v>
      </c>
      <c r="O28">
        <v>-999</v>
      </c>
      <c r="P28">
        <v>-999</v>
      </c>
      <c r="Q28">
        <v>-999</v>
      </c>
      <c r="R28">
        <v>-999</v>
      </c>
      <c r="S28">
        <v>-999</v>
      </c>
      <c r="T28">
        <v>2060500</v>
      </c>
      <c r="U28">
        <v>1712300</v>
      </c>
      <c r="V28">
        <v>-999</v>
      </c>
      <c r="W28">
        <v>-999</v>
      </c>
      <c r="X28">
        <v>-999</v>
      </c>
      <c r="Y28">
        <v>-999</v>
      </c>
      <c r="Z28">
        <v>-999</v>
      </c>
      <c r="AA28">
        <v>-999</v>
      </c>
      <c r="AB28">
        <v>-999</v>
      </c>
      <c r="AC28">
        <v>-999</v>
      </c>
    </row>
    <row r="29" spans="1:29" x14ac:dyDescent="0.25">
      <c r="A29">
        <v>2</v>
      </c>
      <c r="B29">
        <v>4</v>
      </c>
      <c r="C29">
        <v>1</v>
      </c>
      <c r="D29" t="s">
        <v>9</v>
      </c>
      <c r="E29" t="s">
        <v>343</v>
      </c>
      <c r="F29" t="s">
        <v>331</v>
      </c>
      <c r="G29">
        <v>0.4</v>
      </c>
      <c r="H29">
        <v>8</v>
      </c>
      <c r="I29">
        <v>0.4</v>
      </c>
      <c r="J29">
        <v>0.78571400000000002</v>
      </c>
      <c r="K29">
        <v>0.3</v>
      </c>
      <c r="L29">
        <v>290.10000000000002</v>
      </c>
      <c r="M29">
        <v>310.10000000000002</v>
      </c>
      <c r="N29" t="s">
        <v>330</v>
      </c>
    </row>
    <row r="30" spans="1:29" x14ac:dyDescent="0.25">
      <c r="A30">
        <v>2</v>
      </c>
      <c r="B30">
        <v>4</v>
      </c>
      <c r="C30">
        <v>1</v>
      </c>
      <c r="D30" t="s">
        <v>9</v>
      </c>
      <c r="E30" t="s">
        <v>343</v>
      </c>
      <c r="F30" t="s">
        <v>329</v>
      </c>
      <c r="G30">
        <v>0.27629999999999999</v>
      </c>
      <c r="H30">
        <v>0.90895000000000004</v>
      </c>
      <c r="I30">
        <v>2.0503750000000001E-2</v>
      </c>
      <c r="J30">
        <v>1.553833</v>
      </c>
      <c r="K30">
        <v>1.553833</v>
      </c>
      <c r="L30">
        <v>0.430813</v>
      </c>
      <c r="M30">
        <v>0.430813</v>
      </c>
      <c r="N30">
        <v>9.8724999999999993E-2</v>
      </c>
      <c r="O30">
        <v>0.179642</v>
      </c>
      <c r="P30">
        <v>0.10495</v>
      </c>
      <c r="Q30">
        <v>0.10495</v>
      </c>
      <c r="R30">
        <v>1.22797</v>
      </c>
      <c r="S30">
        <v>1.304859</v>
      </c>
      <c r="T30">
        <v>1520763.7</v>
      </c>
      <c r="U30">
        <v>1520763.7</v>
      </c>
      <c r="V30">
        <v>1501632.2</v>
      </c>
      <c r="W30">
        <v>1501632.2</v>
      </c>
      <c r="X30">
        <v>157668.70000000001</v>
      </c>
      <c r="Y30">
        <v>667396</v>
      </c>
      <c r="Z30">
        <v>165110.79999999999</v>
      </c>
      <c r="AA30">
        <v>165110.79999999999</v>
      </c>
      <c r="AB30">
        <v>184242.4</v>
      </c>
      <c r="AC30">
        <v>621926.69999999995</v>
      </c>
    </row>
    <row r="31" spans="1:29" x14ac:dyDescent="0.25">
      <c r="A31">
        <v>2</v>
      </c>
      <c r="B31">
        <v>4</v>
      </c>
      <c r="C31">
        <v>1</v>
      </c>
      <c r="D31" t="s">
        <v>9</v>
      </c>
      <c r="E31" t="s">
        <v>343</v>
      </c>
      <c r="F31" t="s">
        <v>328</v>
      </c>
      <c r="G31">
        <v>0.23</v>
      </c>
      <c r="H31">
        <v>0.9</v>
      </c>
      <c r="I31">
        <v>1.47E-2</v>
      </c>
      <c r="J31">
        <v>1.2</v>
      </c>
      <c r="K31">
        <v>0.03</v>
      </c>
      <c r="L31">
        <v>0.15</v>
      </c>
      <c r="M31">
        <v>0.03</v>
      </c>
      <c r="N31">
        <v>0.03</v>
      </c>
      <c r="O31">
        <v>0.03</v>
      </c>
      <c r="P31">
        <v>0.04</v>
      </c>
      <c r="Q31">
        <v>0.04</v>
      </c>
      <c r="R31">
        <v>0.04</v>
      </c>
      <c r="S31">
        <v>0.16</v>
      </c>
      <c r="T31">
        <v>1700000</v>
      </c>
      <c r="U31">
        <v>1206</v>
      </c>
      <c r="V31">
        <v>994000</v>
      </c>
      <c r="W31">
        <v>1206</v>
      </c>
      <c r="X31">
        <v>1206</v>
      </c>
      <c r="Y31">
        <v>1206</v>
      </c>
      <c r="Z31">
        <v>10080</v>
      </c>
      <c r="AA31">
        <v>10080</v>
      </c>
      <c r="AB31">
        <v>10080</v>
      </c>
      <c r="AC31">
        <v>609000</v>
      </c>
    </row>
    <row r="32" spans="1:29" x14ac:dyDescent="0.25">
      <c r="A32">
        <v>2</v>
      </c>
      <c r="B32">
        <v>4</v>
      </c>
      <c r="C32">
        <v>1</v>
      </c>
      <c r="D32" t="s">
        <v>9</v>
      </c>
      <c r="E32" t="s">
        <v>343</v>
      </c>
      <c r="F32" t="s">
        <v>326</v>
      </c>
      <c r="G32">
        <v>0.13</v>
      </c>
      <c r="H32">
        <v>0.91</v>
      </c>
      <c r="I32">
        <v>-999</v>
      </c>
      <c r="J32">
        <v>1.67</v>
      </c>
      <c r="K32">
        <v>0.55789999999999995</v>
      </c>
      <c r="L32">
        <v>-999</v>
      </c>
      <c r="M32">
        <v>-999</v>
      </c>
      <c r="N32">
        <v>-999</v>
      </c>
      <c r="O32">
        <v>-999</v>
      </c>
      <c r="P32">
        <v>-999</v>
      </c>
      <c r="Q32">
        <v>-999</v>
      </c>
      <c r="R32">
        <v>-999</v>
      </c>
      <c r="S32">
        <v>-999</v>
      </c>
      <c r="T32">
        <v>2060500</v>
      </c>
      <c r="U32">
        <v>1712300</v>
      </c>
      <c r="V32">
        <v>-999</v>
      </c>
      <c r="W32">
        <v>-999</v>
      </c>
      <c r="X32">
        <v>-999</v>
      </c>
      <c r="Y32">
        <v>-999</v>
      </c>
      <c r="Z32">
        <v>-999</v>
      </c>
      <c r="AA32">
        <v>-999</v>
      </c>
      <c r="AB32">
        <v>-999</v>
      </c>
      <c r="AC32">
        <v>-999</v>
      </c>
    </row>
    <row r="33" spans="1:29" x14ac:dyDescent="0.25">
      <c r="A33">
        <v>3</v>
      </c>
      <c r="B33">
        <v>1</v>
      </c>
      <c r="C33">
        <v>1</v>
      </c>
      <c r="D33" t="s">
        <v>10</v>
      </c>
      <c r="E33" t="s">
        <v>342</v>
      </c>
      <c r="F33" t="s">
        <v>331</v>
      </c>
      <c r="G33">
        <v>0.7</v>
      </c>
      <c r="H33">
        <v>120</v>
      </c>
      <c r="I33">
        <v>4.8</v>
      </c>
      <c r="J33">
        <v>0.16666700000000001</v>
      </c>
      <c r="K33">
        <v>0.7</v>
      </c>
      <c r="L33">
        <v>290.10000000000002</v>
      </c>
      <c r="M33">
        <v>305.10000000000002</v>
      </c>
      <c r="N33" t="s">
        <v>330</v>
      </c>
    </row>
    <row r="34" spans="1:29" x14ac:dyDescent="0.25">
      <c r="A34">
        <v>3</v>
      </c>
      <c r="B34">
        <v>1</v>
      </c>
      <c r="C34">
        <v>1</v>
      </c>
      <c r="D34" t="s">
        <v>10</v>
      </c>
      <c r="E34" t="s">
        <v>342</v>
      </c>
      <c r="F34" t="s">
        <v>329</v>
      </c>
      <c r="G34">
        <v>0.21659999999999999</v>
      </c>
      <c r="H34">
        <v>0.90080000000000005</v>
      </c>
      <c r="I34">
        <v>3.1833500000000001E-2</v>
      </c>
      <c r="J34">
        <v>1.994192</v>
      </c>
      <c r="K34">
        <v>4.287744</v>
      </c>
      <c r="L34">
        <v>4.2683590000000002</v>
      </c>
      <c r="M34">
        <v>3.2904469999999999</v>
      </c>
      <c r="N34">
        <v>3.0502669999999998</v>
      </c>
      <c r="O34">
        <v>0.75671500000000003</v>
      </c>
      <c r="P34">
        <v>3.0502669999999998</v>
      </c>
      <c r="Q34">
        <v>3.2896510000000001</v>
      </c>
      <c r="R34">
        <v>3.2727659999999998</v>
      </c>
      <c r="S34">
        <v>1.0799989999999999</v>
      </c>
      <c r="T34">
        <v>2118010</v>
      </c>
      <c r="U34">
        <v>2118499.9</v>
      </c>
      <c r="V34">
        <v>2133802</v>
      </c>
      <c r="W34">
        <v>95882.6</v>
      </c>
      <c r="X34">
        <v>777056.1</v>
      </c>
      <c r="Y34">
        <v>776566.2</v>
      </c>
      <c r="Z34">
        <v>777056.1</v>
      </c>
      <c r="AA34">
        <v>134966.39999999999</v>
      </c>
      <c r="AB34">
        <v>121896</v>
      </c>
      <c r="AC34">
        <v>617575.5</v>
      </c>
    </row>
    <row r="35" spans="1:29" x14ac:dyDescent="0.25">
      <c r="A35">
        <v>3</v>
      </c>
      <c r="B35">
        <v>1</v>
      </c>
      <c r="C35">
        <v>1</v>
      </c>
      <c r="D35" t="s">
        <v>10</v>
      </c>
      <c r="E35" t="s">
        <v>342</v>
      </c>
      <c r="F35" t="s">
        <v>328</v>
      </c>
      <c r="G35">
        <v>0.14000000000000001</v>
      </c>
      <c r="H35">
        <v>0.91</v>
      </c>
      <c r="I35">
        <v>2.5999999999999999E-2</v>
      </c>
      <c r="J35">
        <v>1.1499999999999999</v>
      </c>
      <c r="K35">
        <v>0.19</v>
      </c>
      <c r="L35">
        <v>3.5999999999999997E-2</v>
      </c>
      <c r="M35">
        <v>3.5999999999999997E-2</v>
      </c>
      <c r="N35">
        <v>3.5999999999999997E-2</v>
      </c>
      <c r="O35">
        <v>0.7</v>
      </c>
      <c r="P35">
        <v>0.7</v>
      </c>
      <c r="Q35">
        <v>0.7</v>
      </c>
      <c r="R35">
        <v>0.7</v>
      </c>
      <c r="S35">
        <v>0.7</v>
      </c>
      <c r="T35">
        <v>1957200</v>
      </c>
      <c r="U35">
        <v>912000</v>
      </c>
      <c r="V35">
        <v>96600</v>
      </c>
      <c r="W35">
        <v>96600</v>
      </c>
      <c r="X35">
        <v>96600</v>
      </c>
      <c r="Y35">
        <v>840000</v>
      </c>
      <c r="Z35">
        <v>840000</v>
      </c>
      <c r="AA35">
        <v>840000</v>
      </c>
      <c r="AB35">
        <v>840000</v>
      </c>
      <c r="AC35">
        <v>840000</v>
      </c>
    </row>
    <row r="36" spans="1:29" x14ac:dyDescent="0.25">
      <c r="A36">
        <v>3</v>
      </c>
      <c r="B36">
        <v>1</v>
      </c>
      <c r="C36">
        <v>1</v>
      </c>
      <c r="D36" t="s">
        <v>10</v>
      </c>
      <c r="E36" t="s">
        <v>342</v>
      </c>
      <c r="F36" t="s">
        <v>326</v>
      </c>
      <c r="G36">
        <v>0.23</v>
      </c>
      <c r="H36">
        <v>0.88</v>
      </c>
      <c r="I36">
        <v>-999</v>
      </c>
      <c r="J36">
        <v>1.9</v>
      </c>
      <c r="K36">
        <v>0.56000000000000005</v>
      </c>
      <c r="L36">
        <v>0.36</v>
      </c>
      <c r="M36">
        <v>-999</v>
      </c>
      <c r="N36">
        <v>-999</v>
      </c>
      <c r="O36">
        <v>-999</v>
      </c>
      <c r="P36">
        <v>-999</v>
      </c>
      <c r="Q36">
        <v>-999</v>
      </c>
      <c r="R36">
        <v>-999</v>
      </c>
      <c r="S36">
        <v>-999</v>
      </c>
      <c r="T36">
        <v>2100000</v>
      </c>
      <c r="U36">
        <v>1773000</v>
      </c>
      <c r="V36">
        <v>1545600</v>
      </c>
      <c r="W36">
        <v>-999</v>
      </c>
      <c r="X36">
        <v>-999</v>
      </c>
      <c r="Y36">
        <v>-999</v>
      </c>
      <c r="Z36">
        <v>-999</v>
      </c>
      <c r="AA36">
        <v>-999</v>
      </c>
      <c r="AB36">
        <v>-999</v>
      </c>
      <c r="AC36">
        <v>-999</v>
      </c>
    </row>
    <row r="37" spans="1:29" x14ac:dyDescent="0.25">
      <c r="A37">
        <v>3</v>
      </c>
      <c r="B37">
        <v>2</v>
      </c>
      <c r="C37">
        <v>1</v>
      </c>
      <c r="D37" t="s">
        <v>10</v>
      </c>
      <c r="E37" t="s">
        <v>341</v>
      </c>
      <c r="F37" t="s">
        <v>331</v>
      </c>
      <c r="G37">
        <v>0.6</v>
      </c>
      <c r="H37">
        <v>40</v>
      </c>
      <c r="I37">
        <v>1.6</v>
      </c>
      <c r="J37">
        <v>0.25</v>
      </c>
      <c r="K37">
        <v>0.8</v>
      </c>
      <c r="L37">
        <v>285.10000000000002</v>
      </c>
      <c r="M37">
        <v>310.10000000000002</v>
      </c>
      <c r="N37" t="s">
        <v>330</v>
      </c>
    </row>
    <row r="38" spans="1:29" x14ac:dyDescent="0.25">
      <c r="A38">
        <v>3</v>
      </c>
      <c r="B38">
        <v>2</v>
      </c>
      <c r="C38">
        <v>1</v>
      </c>
      <c r="D38" t="s">
        <v>10</v>
      </c>
      <c r="E38" t="s">
        <v>341</v>
      </c>
      <c r="F38" t="s">
        <v>329</v>
      </c>
      <c r="G38">
        <v>0.21659999999999999</v>
      </c>
      <c r="H38">
        <v>0.90080000000000005</v>
      </c>
      <c r="I38">
        <v>3.1833500000000001E-2</v>
      </c>
      <c r="J38">
        <v>1.994192</v>
      </c>
      <c r="K38">
        <v>4.287744</v>
      </c>
      <c r="L38">
        <v>4.2683590000000002</v>
      </c>
      <c r="M38">
        <v>3.2904469999999999</v>
      </c>
      <c r="N38">
        <v>3.0502669999999998</v>
      </c>
      <c r="O38">
        <v>0.75671500000000003</v>
      </c>
      <c r="P38">
        <v>3.0502669999999998</v>
      </c>
      <c r="Q38">
        <v>3.2896510000000001</v>
      </c>
      <c r="R38">
        <v>3.2727659999999998</v>
      </c>
      <c r="S38">
        <v>1.0799989999999999</v>
      </c>
      <c r="T38">
        <v>2118010</v>
      </c>
      <c r="U38">
        <v>2118499.9</v>
      </c>
      <c r="V38">
        <v>2133802</v>
      </c>
      <c r="W38">
        <v>95882.6</v>
      </c>
      <c r="X38">
        <v>777056.1</v>
      </c>
      <c r="Y38">
        <v>776566.2</v>
      </c>
      <c r="Z38">
        <v>777056.1</v>
      </c>
      <c r="AA38">
        <v>134966.39999999999</v>
      </c>
      <c r="AB38">
        <v>121896</v>
      </c>
      <c r="AC38">
        <v>617575.5</v>
      </c>
    </row>
    <row r="39" spans="1:29" x14ac:dyDescent="0.25">
      <c r="A39">
        <v>3</v>
      </c>
      <c r="B39">
        <v>2</v>
      </c>
      <c r="C39">
        <v>1</v>
      </c>
      <c r="D39" t="s">
        <v>10</v>
      </c>
      <c r="E39" t="s">
        <v>341</v>
      </c>
      <c r="F39" t="s">
        <v>328</v>
      </c>
      <c r="G39">
        <v>0.14000000000000001</v>
      </c>
      <c r="H39">
        <v>0.91</v>
      </c>
      <c r="I39">
        <v>2.5999999999999999E-2</v>
      </c>
      <c r="J39">
        <v>1.1499999999999999</v>
      </c>
      <c r="K39">
        <v>0.19</v>
      </c>
      <c r="L39">
        <v>3.5999999999999997E-2</v>
      </c>
      <c r="M39">
        <v>3.5999999999999997E-2</v>
      </c>
      <c r="N39">
        <v>3.5999999999999997E-2</v>
      </c>
      <c r="O39">
        <v>0.7</v>
      </c>
      <c r="P39">
        <v>0.7</v>
      </c>
      <c r="Q39">
        <v>0.7</v>
      </c>
      <c r="R39">
        <v>0.7</v>
      </c>
      <c r="S39">
        <v>0.7</v>
      </c>
      <c r="T39">
        <v>1957200</v>
      </c>
      <c r="U39">
        <v>912000</v>
      </c>
      <c r="V39">
        <v>96600</v>
      </c>
      <c r="W39">
        <v>96600</v>
      </c>
      <c r="X39">
        <v>96600</v>
      </c>
      <c r="Y39">
        <v>840000</v>
      </c>
      <c r="Z39">
        <v>840000</v>
      </c>
      <c r="AA39">
        <v>840000</v>
      </c>
      <c r="AB39">
        <v>840000</v>
      </c>
      <c r="AC39">
        <v>840000</v>
      </c>
    </row>
    <row r="40" spans="1:29" x14ac:dyDescent="0.25">
      <c r="A40">
        <v>3</v>
      </c>
      <c r="B40">
        <v>2</v>
      </c>
      <c r="C40">
        <v>1</v>
      </c>
      <c r="D40" t="s">
        <v>10</v>
      </c>
      <c r="E40" t="s">
        <v>341</v>
      </c>
      <c r="F40" t="s">
        <v>326</v>
      </c>
      <c r="G40">
        <v>0.13</v>
      </c>
      <c r="H40">
        <v>0.91</v>
      </c>
      <c r="I40">
        <v>-999</v>
      </c>
      <c r="J40">
        <v>1.67</v>
      </c>
      <c r="K40">
        <v>0.55789999999999995</v>
      </c>
      <c r="L40">
        <v>-999</v>
      </c>
      <c r="M40">
        <v>-999</v>
      </c>
      <c r="N40">
        <v>-999</v>
      </c>
      <c r="O40">
        <v>-999</v>
      </c>
      <c r="P40">
        <v>-999</v>
      </c>
      <c r="Q40">
        <v>-999</v>
      </c>
      <c r="R40">
        <v>-999</v>
      </c>
      <c r="S40">
        <v>-999</v>
      </c>
      <c r="T40">
        <v>2060500</v>
      </c>
      <c r="U40">
        <v>1712300</v>
      </c>
      <c r="V40">
        <v>-999</v>
      </c>
      <c r="W40">
        <v>-999</v>
      </c>
      <c r="X40">
        <v>-999</v>
      </c>
      <c r="Y40">
        <v>-999</v>
      </c>
      <c r="Z40">
        <v>-999</v>
      </c>
      <c r="AA40">
        <v>-999</v>
      </c>
      <c r="AB40">
        <v>-999</v>
      </c>
      <c r="AC40">
        <v>-999</v>
      </c>
    </row>
    <row r="41" spans="1:29" x14ac:dyDescent="0.25">
      <c r="A41">
        <v>3</v>
      </c>
      <c r="B41">
        <v>3</v>
      </c>
      <c r="C41">
        <v>1</v>
      </c>
      <c r="D41" t="s">
        <v>10</v>
      </c>
      <c r="E41" t="s">
        <v>340</v>
      </c>
      <c r="F41" t="s">
        <v>331</v>
      </c>
      <c r="G41">
        <v>0.5</v>
      </c>
      <c r="H41">
        <v>15</v>
      </c>
      <c r="I41">
        <v>0.6</v>
      </c>
      <c r="J41">
        <v>0.5</v>
      </c>
      <c r="K41">
        <v>0.8</v>
      </c>
      <c r="L41">
        <v>285.10000000000002</v>
      </c>
      <c r="M41">
        <v>310.10000000000002</v>
      </c>
      <c r="N41" t="s">
        <v>330</v>
      </c>
    </row>
    <row r="42" spans="1:29" x14ac:dyDescent="0.25">
      <c r="A42">
        <v>3</v>
      </c>
      <c r="B42">
        <v>3</v>
      </c>
      <c r="C42">
        <v>1</v>
      </c>
      <c r="D42" t="s">
        <v>10</v>
      </c>
      <c r="E42" t="s">
        <v>340</v>
      </c>
      <c r="F42" t="s">
        <v>329</v>
      </c>
      <c r="G42">
        <v>0.21659999999999999</v>
      </c>
      <c r="H42">
        <v>0.90080000000000005</v>
      </c>
      <c r="I42">
        <v>3.1833500000000001E-2</v>
      </c>
      <c r="J42">
        <v>1.994192</v>
      </c>
      <c r="K42">
        <v>4.287744</v>
      </c>
      <c r="L42">
        <v>4.2683590000000002</v>
      </c>
      <c r="M42">
        <v>3.2904469999999999</v>
      </c>
      <c r="N42">
        <v>3.0502669999999998</v>
      </c>
      <c r="O42">
        <v>0.75671500000000003</v>
      </c>
      <c r="P42">
        <v>3.0502669999999998</v>
      </c>
      <c r="Q42">
        <v>3.2896510000000001</v>
      </c>
      <c r="R42">
        <v>3.2727659999999998</v>
      </c>
      <c r="S42">
        <v>1.0799989999999999</v>
      </c>
      <c r="T42">
        <v>2118010</v>
      </c>
      <c r="U42">
        <v>2118499.9</v>
      </c>
      <c r="V42">
        <v>2133802</v>
      </c>
      <c r="W42">
        <v>95882.6</v>
      </c>
      <c r="X42">
        <v>777056.1</v>
      </c>
      <c r="Y42">
        <v>776566.2</v>
      </c>
      <c r="Z42">
        <v>777056.1</v>
      </c>
      <c r="AA42">
        <v>134966.39999999999</v>
      </c>
      <c r="AB42">
        <v>121896</v>
      </c>
      <c r="AC42">
        <v>617575.5</v>
      </c>
    </row>
    <row r="43" spans="1:29" x14ac:dyDescent="0.25">
      <c r="A43">
        <v>3</v>
      </c>
      <c r="B43">
        <v>3</v>
      </c>
      <c r="C43">
        <v>1</v>
      </c>
      <c r="D43" t="s">
        <v>10</v>
      </c>
      <c r="E43" t="s">
        <v>340</v>
      </c>
      <c r="F43" t="s">
        <v>328</v>
      </c>
      <c r="G43">
        <v>0.14000000000000001</v>
      </c>
      <c r="H43">
        <v>0.91</v>
      </c>
      <c r="I43">
        <v>2.5999999999999999E-2</v>
      </c>
      <c r="J43">
        <v>1.1499999999999999</v>
      </c>
      <c r="K43">
        <v>0.19</v>
      </c>
      <c r="L43">
        <v>3.5999999999999997E-2</v>
      </c>
      <c r="M43">
        <v>3.5999999999999997E-2</v>
      </c>
      <c r="N43">
        <v>3.5999999999999997E-2</v>
      </c>
      <c r="O43">
        <v>0.7</v>
      </c>
      <c r="P43">
        <v>0.7</v>
      </c>
      <c r="Q43">
        <v>0.7</v>
      </c>
      <c r="R43">
        <v>0.7</v>
      </c>
      <c r="S43">
        <v>0.7</v>
      </c>
      <c r="T43">
        <v>1957200</v>
      </c>
      <c r="U43">
        <v>912000</v>
      </c>
      <c r="V43">
        <v>96600</v>
      </c>
      <c r="W43">
        <v>96600</v>
      </c>
      <c r="X43">
        <v>96600</v>
      </c>
      <c r="Y43">
        <v>840000</v>
      </c>
      <c r="Z43">
        <v>840000</v>
      </c>
      <c r="AA43">
        <v>840000</v>
      </c>
      <c r="AB43">
        <v>840000</v>
      </c>
      <c r="AC43">
        <v>840000</v>
      </c>
    </row>
    <row r="44" spans="1:29" x14ac:dyDescent="0.25">
      <c r="A44">
        <v>3</v>
      </c>
      <c r="B44">
        <v>3</v>
      </c>
      <c r="C44">
        <v>1</v>
      </c>
      <c r="D44" t="s">
        <v>10</v>
      </c>
      <c r="E44" t="s">
        <v>340</v>
      </c>
      <c r="F44" t="s">
        <v>326</v>
      </c>
      <c r="G44">
        <v>0.13</v>
      </c>
      <c r="H44">
        <v>0.91</v>
      </c>
      <c r="I44">
        <v>-999</v>
      </c>
      <c r="J44">
        <v>1.67</v>
      </c>
      <c r="K44">
        <v>0.55789999999999995</v>
      </c>
      <c r="L44">
        <v>-999</v>
      </c>
      <c r="M44">
        <v>-999</v>
      </c>
      <c r="N44">
        <v>-999</v>
      </c>
      <c r="O44">
        <v>-999</v>
      </c>
      <c r="P44">
        <v>-999</v>
      </c>
      <c r="Q44">
        <v>-999</v>
      </c>
      <c r="R44">
        <v>-999</v>
      </c>
      <c r="S44">
        <v>-999</v>
      </c>
      <c r="T44">
        <v>2060500</v>
      </c>
      <c r="U44">
        <v>1712300</v>
      </c>
      <c r="V44">
        <v>-999</v>
      </c>
      <c r="W44">
        <v>-999</v>
      </c>
      <c r="X44">
        <v>-999</v>
      </c>
      <c r="Y44">
        <v>-999</v>
      </c>
      <c r="Z44">
        <v>-999</v>
      </c>
      <c r="AA44">
        <v>-999</v>
      </c>
      <c r="AB44">
        <v>-999</v>
      </c>
      <c r="AC44">
        <v>-999</v>
      </c>
    </row>
    <row r="45" spans="1:29" x14ac:dyDescent="0.25">
      <c r="A45">
        <v>3</v>
      </c>
      <c r="B45">
        <v>4</v>
      </c>
      <c r="C45">
        <v>1</v>
      </c>
      <c r="D45" t="s">
        <v>10</v>
      </c>
      <c r="E45" t="s">
        <v>339</v>
      </c>
      <c r="F45" t="s">
        <v>331</v>
      </c>
      <c r="G45">
        <v>0.6</v>
      </c>
      <c r="H45">
        <v>8</v>
      </c>
      <c r="I45">
        <v>0.4</v>
      </c>
      <c r="J45">
        <v>0.6</v>
      </c>
      <c r="K45">
        <v>0.75</v>
      </c>
      <c r="L45">
        <v>285.10000000000002</v>
      </c>
      <c r="M45">
        <v>373.1</v>
      </c>
      <c r="N45" t="s">
        <v>330</v>
      </c>
    </row>
    <row r="46" spans="1:29" x14ac:dyDescent="0.25">
      <c r="A46">
        <v>3</v>
      </c>
      <c r="B46">
        <v>4</v>
      </c>
      <c r="C46">
        <v>1</v>
      </c>
      <c r="D46" t="s">
        <v>10</v>
      </c>
      <c r="E46" t="s">
        <v>339</v>
      </c>
      <c r="F46" t="s">
        <v>329</v>
      </c>
      <c r="G46">
        <v>0.5484</v>
      </c>
      <c r="H46">
        <v>0.90859999999999996</v>
      </c>
      <c r="I46">
        <v>1.2593E-2</v>
      </c>
      <c r="J46">
        <v>5.1941160000000002</v>
      </c>
      <c r="K46">
        <v>5.1941160000000002</v>
      </c>
      <c r="L46">
        <v>5.1941160000000002</v>
      </c>
      <c r="M46">
        <v>4.8647600000000004</v>
      </c>
      <c r="N46">
        <v>4.8421580000000004</v>
      </c>
      <c r="O46">
        <v>4.8421580000000004</v>
      </c>
      <c r="P46">
        <v>4.8421580000000004</v>
      </c>
      <c r="Q46">
        <v>4.8421580000000004</v>
      </c>
      <c r="R46">
        <v>4.8421580000000004</v>
      </c>
      <c r="S46">
        <v>4.9099659999999998</v>
      </c>
      <c r="T46">
        <v>1143473</v>
      </c>
      <c r="U46">
        <v>1143473</v>
      </c>
      <c r="V46">
        <v>1143473</v>
      </c>
      <c r="W46">
        <v>944028.9</v>
      </c>
      <c r="X46">
        <v>176372.6</v>
      </c>
      <c r="Y46">
        <v>176372.6</v>
      </c>
      <c r="Z46">
        <v>176372.6</v>
      </c>
      <c r="AA46">
        <v>176372.6</v>
      </c>
      <c r="AB46">
        <v>176372.6</v>
      </c>
      <c r="AC46">
        <v>615999</v>
      </c>
    </row>
    <row r="47" spans="1:29" x14ac:dyDescent="0.25">
      <c r="A47">
        <v>3</v>
      </c>
      <c r="B47">
        <v>4</v>
      </c>
      <c r="C47">
        <v>1</v>
      </c>
      <c r="D47" t="s">
        <v>10</v>
      </c>
      <c r="E47" t="s">
        <v>339</v>
      </c>
      <c r="F47" t="s">
        <v>328</v>
      </c>
      <c r="G47">
        <v>0.23</v>
      </c>
      <c r="H47">
        <v>0.9</v>
      </c>
      <c r="I47">
        <v>1.47E-2</v>
      </c>
      <c r="J47">
        <v>1.2</v>
      </c>
      <c r="K47">
        <v>0.03</v>
      </c>
      <c r="L47">
        <v>0.15</v>
      </c>
      <c r="M47">
        <v>0.03</v>
      </c>
      <c r="N47">
        <v>0.03</v>
      </c>
      <c r="O47">
        <v>0.03</v>
      </c>
      <c r="P47">
        <v>0.04</v>
      </c>
      <c r="Q47">
        <v>0.04</v>
      </c>
      <c r="R47">
        <v>0.04</v>
      </c>
      <c r="S47">
        <v>0.16</v>
      </c>
      <c r="T47">
        <v>1700000</v>
      </c>
      <c r="U47">
        <v>1206</v>
      </c>
      <c r="V47">
        <v>994000</v>
      </c>
      <c r="W47">
        <v>1206</v>
      </c>
      <c r="X47">
        <v>1206</v>
      </c>
      <c r="Y47">
        <v>1206</v>
      </c>
      <c r="Z47">
        <v>10080</v>
      </c>
      <c r="AA47">
        <v>10080</v>
      </c>
      <c r="AB47">
        <v>10080</v>
      </c>
      <c r="AC47">
        <v>609000</v>
      </c>
    </row>
    <row r="48" spans="1:29" x14ac:dyDescent="0.25">
      <c r="A48">
        <v>3</v>
      </c>
      <c r="B48">
        <v>4</v>
      </c>
      <c r="C48">
        <v>1</v>
      </c>
      <c r="D48" t="s">
        <v>10</v>
      </c>
      <c r="E48" t="s">
        <v>339</v>
      </c>
      <c r="F48" t="s">
        <v>326</v>
      </c>
      <c r="G48">
        <v>0.13</v>
      </c>
      <c r="H48">
        <v>0.91</v>
      </c>
      <c r="I48">
        <v>-999</v>
      </c>
      <c r="J48">
        <v>0.64</v>
      </c>
      <c r="K48">
        <v>0.36</v>
      </c>
      <c r="L48">
        <v>-999</v>
      </c>
      <c r="M48">
        <v>-999</v>
      </c>
      <c r="N48">
        <v>-999</v>
      </c>
      <c r="O48">
        <v>-999</v>
      </c>
      <c r="P48">
        <v>-999</v>
      </c>
      <c r="Q48">
        <v>-999</v>
      </c>
      <c r="R48">
        <v>-999</v>
      </c>
      <c r="S48">
        <v>-999</v>
      </c>
      <c r="T48">
        <v>1787100</v>
      </c>
      <c r="U48">
        <v>1545600</v>
      </c>
      <c r="V48">
        <v>-999</v>
      </c>
      <c r="W48">
        <v>-999</v>
      </c>
      <c r="X48">
        <v>-999</v>
      </c>
      <c r="Y48">
        <v>-999</v>
      </c>
      <c r="Z48">
        <v>-999</v>
      </c>
      <c r="AA48">
        <v>-999</v>
      </c>
      <c r="AB48">
        <v>-999</v>
      </c>
      <c r="AC48">
        <v>-999</v>
      </c>
    </row>
    <row r="49" spans="1:29" x14ac:dyDescent="0.25">
      <c r="A49">
        <v>4</v>
      </c>
      <c r="B49">
        <v>1</v>
      </c>
      <c r="C49">
        <v>1</v>
      </c>
      <c r="D49" t="s">
        <v>11</v>
      </c>
      <c r="E49" t="s">
        <v>334</v>
      </c>
      <c r="F49" t="s">
        <v>331</v>
      </c>
      <c r="G49">
        <v>0.6</v>
      </c>
      <c r="H49">
        <v>70</v>
      </c>
      <c r="I49">
        <v>2.8</v>
      </c>
      <c r="J49">
        <v>0.71428599999999998</v>
      </c>
      <c r="K49">
        <v>0.65</v>
      </c>
      <c r="L49">
        <v>290.10000000000002</v>
      </c>
      <c r="M49">
        <v>305.10000000000002</v>
      </c>
      <c r="N49" t="s">
        <v>330</v>
      </c>
    </row>
    <row r="50" spans="1:29" x14ac:dyDescent="0.25">
      <c r="A50">
        <v>4</v>
      </c>
      <c r="B50">
        <v>1</v>
      </c>
      <c r="C50">
        <v>1</v>
      </c>
      <c r="D50" t="s">
        <v>11</v>
      </c>
      <c r="E50" t="s">
        <v>334</v>
      </c>
      <c r="F50" t="s">
        <v>329</v>
      </c>
      <c r="G50">
        <v>0.21659999999999999</v>
      </c>
      <c r="H50">
        <v>0.90080000000000005</v>
      </c>
      <c r="I50">
        <v>3.1833500000000001E-2</v>
      </c>
      <c r="J50">
        <v>1.994192</v>
      </c>
      <c r="K50">
        <v>4.287744</v>
      </c>
      <c r="L50">
        <v>4.2683590000000002</v>
      </c>
      <c r="M50">
        <v>3.2904469999999999</v>
      </c>
      <c r="N50">
        <v>3.0502669999999998</v>
      </c>
      <c r="O50">
        <v>0.75671500000000003</v>
      </c>
      <c r="P50">
        <v>3.0502669999999998</v>
      </c>
      <c r="Q50">
        <v>3.2896510000000001</v>
      </c>
      <c r="R50">
        <v>3.2727659999999998</v>
      </c>
      <c r="S50">
        <v>1.0799989999999999</v>
      </c>
      <c r="T50">
        <v>2118010</v>
      </c>
      <c r="U50">
        <v>2118499.9</v>
      </c>
      <c r="V50">
        <v>2133802</v>
      </c>
      <c r="W50">
        <v>95882.6</v>
      </c>
      <c r="X50">
        <v>777056.1</v>
      </c>
      <c r="Y50">
        <v>776566.2</v>
      </c>
      <c r="Z50">
        <v>777056.1</v>
      </c>
      <c r="AA50">
        <v>134966.39999999999</v>
      </c>
      <c r="AB50">
        <v>121896</v>
      </c>
      <c r="AC50">
        <v>617575.5</v>
      </c>
    </row>
    <row r="51" spans="1:29" x14ac:dyDescent="0.25">
      <c r="A51">
        <v>4</v>
      </c>
      <c r="B51">
        <v>1</v>
      </c>
      <c r="C51">
        <v>1</v>
      </c>
      <c r="D51" t="s">
        <v>11</v>
      </c>
      <c r="E51" t="s">
        <v>334</v>
      </c>
      <c r="F51" t="s">
        <v>328</v>
      </c>
      <c r="G51">
        <v>0.23</v>
      </c>
      <c r="H51">
        <v>0.9</v>
      </c>
      <c r="I51">
        <v>1.47E-2</v>
      </c>
      <c r="J51">
        <v>1.2</v>
      </c>
      <c r="K51">
        <v>0.03</v>
      </c>
      <c r="L51">
        <v>0.15</v>
      </c>
      <c r="M51">
        <v>0.03</v>
      </c>
      <c r="N51">
        <v>0.03</v>
      </c>
      <c r="O51">
        <v>0.03</v>
      </c>
      <c r="P51">
        <v>0.04</v>
      </c>
      <c r="Q51">
        <v>0.04</v>
      </c>
      <c r="R51">
        <v>0.04</v>
      </c>
      <c r="S51">
        <v>0.16</v>
      </c>
      <c r="T51">
        <v>1700000</v>
      </c>
      <c r="U51">
        <v>1206</v>
      </c>
      <c r="V51">
        <v>994000</v>
      </c>
      <c r="W51">
        <v>1206</v>
      </c>
      <c r="X51">
        <v>1206</v>
      </c>
      <c r="Y51">
        <v>1206</v>
      </c>
      <c r="Z51">
        <v>10080</v>
      </c>
      <c r="AA51">
        <v>10080</v>
      </c>
      <c r="AB51">
        <v>10080</v>
      </c>
      <c r="AC51">
        <v>609000</v>
      </c>
    </row>
    <row r="52" spans="1:29" x14ac:dyDescent="0.25">
      <c r="A52">
        <v>4</v>
      </c>
      <c r="B52">
        <v>1</v>
      </c>
      <c r="C52">
        <v>1</v>
      </c>
      <c r="D52" t="s">
        <v>11</v>
      </c>
      <c r="E52" t="s">
        <v>334</v>
      </c>
      <c r="F52" t="s">
        <v>326</v>
      </c>
      <c r="G52">
        <v>0.13</v>
      </c>
      <c r="H52">
        <v>0.91</v>
      </c>
      <c r="I52">
        <v>-999</v>
      </c>
      <c r="J52">
        <v>1.67</v>
      </c>
      <c r="K52">
        <v>0.55789999999999995</v>
      </c>
      <c r="L52">
        <v>-999</v>
      </c>
      <c r="M52">
        <v>-999</v>
      </c>
      <c r="N52">
        <v>-999</v>
      </c>
      <c r="O52">
        <v>-999</v>
      </c>
      <c r="P52">
        <v>-999</v>
      </c>
      <c r="Q52">
        <v>-999</v>
      </c>
      <c r="R52">
        <v>-999</v>
      </c>
      <c r="S52">
        <v>-999</v>
      </c>
      <c r="T52">
        <v>2060500</v>
      </c>
      <c r="U52">
        <v>1712300</v>
      </c>
      <c r="V52">
        <v>-999</v>
      </c>
      <c r="W52">
        <v>-999</v>
      </c>
      <c r="X52">
        <v>-999</v>
      </c>
      <c r="Y52">
        <v>-999</v>
      </c>
      <c r="Z52">
        <v>-999</v>
      </c>
      <c r="AA52">
        <v>-999</v>
      </c>
      <c r="AB52">
        <v>-999</v>
      </c>
      <c r="AC52">
        <v>-999</v>
      </c>
    </row>
    <row r="53" spans="1:29" x14ac:dyDescent="0.25">
      <c r="A53">
        <v>4</v>
      </c>
      <c r="B53">
        <v>2</v>
      </c>
      <c r="C53">
        <v>1</v>
      </c>
      <c r="D53" t="s">
        <v>11</v>
      </c>
      <c r="E53" t="s">
        <v>333</v>
      </c>
      <c r="F53" t="s">
        <v>331</v>
      </c>
      <c r="G53">
        <v>0.5</v>
      </c>
      <c r="H53">
        <v>20</v>
      </c>
      <c r="I53">
        <v>0.8</v>
      </c>
      <c r="J53">
        <v>1</v>
      </c>
      <c r="K53">
        <v>0.65</v>
      </c>
      <c r="L53">
        <v>285.10000000000002</v>
      </c>
      <c r="M53">
        <v>373.1</v>
      </c>
      <c r="N53" t="s">
        <v>330</v>
      </c>
    </row>
    <row r="54" spans="1:29" x14ac:dyDescent="0.25">
      <c r="A54">
        <v>4</v>
      </c>
      <c r="B54">
        <v>2</v>
      </c>
      <c r="C54">
        <v>1</v>
      </c>
      <c r="D54" t="s">
        <v>11</v>
      </c>
      <c r="E54" t="s">
        <v>333</v>
      </c>
      <c r="F54" t="s">
        <v>329</v>
      </c>
      <c r="G54">
        <v>0.21659999999999999</v>
      </c>
      <c r="H54">
        <v>0.90080000000000005</v>
      </c>
      <c r="I54">
        <v>3.1662750000000003E-2</v>
      </c>
      <c r="J54">
        <v>4.2608280000000001</v>
      </c>
      <c r="K54">
        <v>9.9183280000000007</v>
      </c>
      <c r="L54">
        <v>9.8990460000000002</v>
      </c>
      <c r="M54">
        <v>9.816236</v>
      </c>
      <c r="N54">
        <v>9.5773449999999993</v>
      </c>
      <c r="O54">
        <v>3.8919809999999999</v>
      </c>
      <c r="P54">
        <v>9.5773449999999993</v>
      </c>
      <c r="Q54">
        <v>9.8154439999999994</v>
      </c>
      <c r="R54">
        <v>8.9087940000000003</v>
      </c>
      <c r="S54">
        <v>3.3515389999999998</v>
      </c>
      <c r="T54">
        <v>2120156.9</v>
      </c>
      <c r="U54">
        <v>2120355.5</v>
      </c>
      <c r="V54">
        <v>2135740.1</v>
      </c>
      <c r="W54">
        <v>98787</v>
      </c>
      <c r="X54">
        <v>783633.9</v>
      </c>
      <c r="Y54">
        <v>783217.7</v>
      </c>
      <c r="Z54">
        <v>783633.9</v>
      </c>
      <c r="AA54">
        <v>138081.60000000001</v>
      </c>
      <c r="AB54">
        <v>112984.4</v>
      </c>
      <c r="AC54">
        <v>611630.9</v>
      </c>
    </row>
    <row r="55" spans="1:29" x14ac:dyDescent="0.25">
      <c r="A55">
        <v>4</v>
      </c>
      <c r="B55">
        <v>2</v>
      </c>
      <c r="C55">
        <v>1</v>
      </c>
      <c r="D55" t="s">
        <v>11</v>
      </c>
      <c r="E55" t="s">
        <v>333</v>
      </c>
      <c r="F55" t="s">
        <v>328</v>
      </c>
      <c r="G55">
        <v>0.23</v>
      </c>
      <c r="H55">
        <v>0.9</v>
      </c>
      <c r="I55">
        <v>1.47E-2</v>
      </c>
      <c r="J55">
        <v>1.2</v>
      </c>
      <c r="K55">
        <v>0.03</v>
      </c>
      <c r="L55">
        <v>0.15</v>
      </c>
      <c r="M55">
        <v>0.03</v>
      </c>
      <c r="N55">
        <v>0.03</v>
      </c>
      <c r="O55">
        <v>0.03</v>
      </c>
      <c r="P55">
        <v>0.04</v>
      </c>
      <c r="Q55">
        <v>0.04</v>
      </c>
      <c r="R55">
        <v>0.04</v>
      </c>
      <c r="S55">
        <v>0.16</v>
      </c>
      <c r="T55">
        <v>1700000</v>
      </c>
      <c r="U55">
        <v>1206</v>
      </c>
      <c r="V55">
        <v>994000</v>
      </c>
      <c r="W55">
        <v>1206</v>
      </c>
      <c r="X55">
        <v>1206</v>
      </c>
      <c r="Y55">
        <v>1206</v>
      </c>
      <c r="Z55">
        <v>10080</v>
      </c>
      <c r="AA55">
        <v>10080</v>
      </c>
      <c r="AB55">
        <v>10080</v>
      </c>
      <c r="AC55">
        <v>609000</v>
      </c>
    </row>
    <row r="56" spans="1:29" x14ac:dyDescent="0.25">
      <c r="A56">
        <v>4</v>
      </c>
      <c r="B56">
        <v>2</v>
      </c>
      <c r="C56">
        <v>1</v>
      </c>
      <c r="D56" t="s">
        <v>11</v>
      </c>
      <c r="E56" t="s">
        <v>333</v>
      </c>
      <c r="F56" t="s">
        <v>326</v>
      </c>
      <c r="G56">
        <v>0.13</v>
      </c>
      <c r="H56">
        <v>0.91</v>
      </c>
      <c r="I56">
        <v>-999</v>
      </c>
      <c r="J56">
        <v>0.64</v>
      </c>
      <c r="K56">
        <v>0.36</v>
      </c>
      <c r="L56">
        <v>-999</v>
      </c>
      <c r="M56">
        <v>-999</v>
      </c>
      <c r="N56">
        <v>-999</v>
      </c>
      <c r="O56">
        <v>-999</v>
      </c>
      <c r="P56">
        <v>-999</v>
      </c>
      <c r="Q56">
        <v>-999</v>
      </c>
      <c r="R56">
        <v>-999</v>
      </c>
      <c r="S56">
        <v>-999</v>
      </c>
      <c r="T56">
        <v>1787100</v>
      </c>
      <c r="U56">
        <v>1545600</v>
      </c>
      <c r="V56">
        <v>-999</v>
      </c>
      <c r="W56">
        <v>-999</v>
      </c>
      <c r="X56">
        <v>-999</v>
      </c>
      <c r="Y56">
        <v>-999</v>
      </c>
      <c r="Z56">
        <v>-999</v>
      </c>
      <c r="AA56">
        <v>-999</v>
      </c>
      <c r="AB56">
        <v>-999</v>
      </c>
      <c r="AC56">
        <v>-999</v>
      </c>
    </row>
    <row r="57" spans="1:29" x14ac:dyDescent="0.25">
      <c r="A57">
        <v>4</v>
      </c>
      <c r="B57">
        <v>3</v>
      </c>
      <c r="C57">
        <v>1</v>
      </c>
      <c r="D57" t="s">
        <v>11</v>
      </c>
      <c r="E57" t="s">
        <v>332</v>
      </c>
      <c r="F57" t="s">
        <v>331</v>
      </c>
      <c r="G57">
        <v>0.4</v>
      </c>
      <c r="H57">
        <v>8</v>
      </c>
      <c r="I57">
        <v>0.32</v>
      </c>
      <c r="J57">
        <v>1</v>
      </c>
      <c r="K57">
        <v>0.5</v>
      </c>
      <c r="L57">
        <v>285.10000000000002</v>
      </c>
      <c r="M57">
        <v>373.1</v>
      </c>
      <c r="N57" t="s">
        <v>330</v>
      </c>
    </row>
    <row r="58" spans="1:29" x14ac:dyDescent="0.25">
      <c r="A58">
        <v>4</v>
      </c>
      <c r="B58">
        <v>3</v>
      </c>
      <c r="C58">
        <v>1</v>
      </c>
      <c r="D58" t="s">
        <v>11</v>
      </c>
      <c r="E58" t="s">
        <v>332</v>
      </c>
      <c r="F58" t="s">
        <v>329</v>
      </c>
      <c r="G58">
        <v>0.21659999999999999</v>
      </c>
      <c r="H58">
        <v>0.90080000000000005</v>
      </c>
      <c r="I58">
        <v>3.1662750000000003E-2</v>
      </c>
      <c r="J58">
        <v>4.2608280000000001</v>
      </c>
      <c r="K58">
        <v>9.9183280000000007</v>
      </c>
      <c r="L58">
        <v>9.8990460000000002</v>
      </c>
      <c r="M58">
        <v>9.816236</v>
      </c>
      <c r="N58">
        <v>9.5773449999999993</v>
      </c>
      <c r="O58">
        <v>3.8919809999999999</v>
      </c>
      <c r="P58">
        <v>9.5773449999999993</v>
      </c>
      <c r="Q58">
        <v>9.8154439999999994</v>
      </c>
      <c r="R58">
        <v>8.9087940000000003</v>
      </c>
      <c r="S58">
        <v>3.3515389999999998</v>
      </c>
      <c r="T58">
        <v>2120156.9</v>
      </c>
      <c r="U58">
        <v>2120355.5</v>
      </c>
      <c r="V58">
        <v>2135740.1</v>
      </c>
      <c r="W58">
        <v>98787</v>
      </c>
      <c r="X58">
        <v>783633.9</v>
      </c>
      <c r="Y58">
        <v>783217.7</v>
      </c>
      <c r="Z58">
        <v>783633.9</v>
      </c>
      <c r="AA58">
        <v>138081.60000000001</v>
      </c>
      <c r="AB58">
        <v>112984.4</v>
      </c>
      <c r="AC58">
        <v>611630.9</v>
      </c>
    </row>
    <row r="59" spans="1:29" x14ac:dyDescent="0.25">
      <c r="A59">
        <v>4</v>
      </c>
      <c r="B59">
        <v>3</v>
      </c>
      <c r="C59">
        <v>1</v>
      </c>
      <c r="D59" t="s">
        <v>11</v>
      </c>
      <c r="E59" t="s">
        <v>332</v>
      </c>
      <c r="F59" t="s">
        <v>328</v>
      </c>
      <c r="G59">
        <v>0.23</v>
      </c>
      <c r="H59">
        <v>0.9</v>
      </c>
      <c r="I59">
        <v>1.47E-2</v>
      </c>
      <c r="J59">
        <v>1.2</v>
      </c>
      <c r="K59">
        <v>0.03</v>
      </c>
      <c r="L59">
        <v>0.15</v>
      </c>
      <c r="M59">
        <v>0.03</v>
      </c>
      <c r="N59">
        <v>0.03</v>
      </c>
      <c r="O59">
        <v>0.03</v>
      </c>
      <c r="P59">
        <v>0.04</v>
      </c>
      <c r="Q59">
        <v>0.04</v>
      </c>
      <c r="R59">
        <v>0.04</v>
      </c>
      <c r="S59">
        <v>0.16</v>
      </c>
      <c r="T59">
        <v>1700000</v>
      </c>
      <c r="U59">
        <v>1206</v>
      </c>
      <c r="V59">
        <v>994000</v>
      </c>
      <c r="W59">
        <v>1206</v>
      </c>
      <c r="X59">
        <v>1206</v>
      </c>
      <c r="Y59">
        <v>1206</v>
      </c>
      <c r="Z59">
        <v>10080</v>
      </c>
      <c r="AA59">
        <v>10080</v>
      </c>
      <c r="AB59">
        <v>10080</v>
      </c>
      <c r="AC59">
        <v>609000</v>
      </c>
    </row>
    <row r="60" spans="1:29" x14ac:dyDescent="0.25">
      <c r="A60">
        <v>4</v>
      </c>
      <c r="B60">
        <v>3</v>
      </c>
      <c r="C60">
        <v>1</v>
      </c>
      <c r="D60" t="s">
        <v>11</v>
      </c>
      <c r="E60" t="s">
        <v>332</v>
      </c>
      <c r="F60" t="s">
        <v>326</v>
      </c>
      <c r="G60">
        <v>0.72</v>
      </c>
      <c r="H60">
        <v>0.28000000000000003</v>
      </c>
      <c r="I60">
        <v>-999</v>
      </c>
      <c r="J60">
        <v>0.36</v>
      </c>
      <c r="K60">
        <v>0.36</v>
      </c>
      <c r="L60">
        <v>-999</v>
      </c>
      <c r="M60">
        <v>-999</v>
      </c>
      <c r="N60">
        <v>-999</v>
      </c>
      <c r="O60">
        <v>-999</v>
      </c>
      <c r="P60">
        <v>-999</v>
      </c>
      <c r="Q60">
        <v>-999</v>
      </c>
      <c r="R60">
        <v>-999</v>
      </c>
      <c r="S60">
        <v>-999</v>
      </c>
      <c r="T60">
        <v>1545600</v>
      </c>
      <c r="U60">
        <v>1545600</v>
      </c>
      <c r="V60">
        <v>-999</v>
      </c>
      <c r="W60">
        <v>-999</v>
      </c>
      <c r="X60">
        <v>-999</v>
      </c>
      <c r="Y60">
        <v>-999</v>
      </c>
      <c r="Z60">
        <v>-999</v>
      </c>
      <c r="AA60">
        <v>-999</v>
      </c>
      <c r="AB60">
        <v>-999</v>
      </c>
      <c r="AC60">
        <v>-999</v>
      </c>
    </row>
    <row r="61" spans="1:29" x14ac:dyDescent="0.25">
      <c r="A61">
        <v>4</v>
      </c>
      <c r="B61">
        <v>4</v>
      </c>
      <c r="C61">
        <v>1</v>
      </c>
      <c r="D61" t="s">
        <v>11</v>
      </c>
      <c r="E61" t="s">
        <v>327</v>
      </c>
      <c r="F61" t="s">
        <v>331</v>
      </c>
      <c r="G61">
        <v>0.5</v>
      </c>
      <c r="H61">
        <v>3</v>
      </c>
      <c r="I61">
        <v>0.3</v>
      </c>
      <c r="J61">
        <v>1</v>
      </c>
      <c r="K61">
        <v>0.3</v>
      </c>
      <c r="L61">
        <v>285.10000000000002</v>
      </c>
      <c r="M61">
        <v>373.1</v>
      </c>
      <c r="N61" t="s">
        <v>330</v>
      </c>
    </row>
    <row r="62" spans="1:29" x14ac:dyDescent="0.25">
      <c r="A62">
        <v>4</v>
      </c>
      <c r="B62">
        <v>4</v>
      </c>
      <c r="C62">
        <v>1</v>
      </c>
      <c r="D62" t="s">
        <v>11</v>
      </c>
      <c r="E62" t="s">
        <v>327</v>
      </c>
      <c r="F62" t="s">
        <v>329</v>
      </c>
      <c r="G62">
        <v>0.21912999999999999</v>
      </c>
      <c r="H62">
        <v>0.9325</v>
      </c>
      <c r="I62">
        <v>1.8533000000000001E-2</v>
      </c>
      <c r="J62">
        <v>11.388329000000001</v>
      </c>
      <c r="K62">
        <v>11.388329000000001</v>
      </c>
      <c r="L62">
        <v>11.388329000000001</v>
      </c>
      <c r="M62">
        <v>11.388329000000001</v>
      </c>
      <c r="N62">
        <v>11.388329000000001</v>
      </c>
      <c r="O62">
        <v>11.388329000000001</v>
      </c>
      <c r="P62">
        <v>11.388329000000001</v>
      </c>
      <c r="Q62">
        <v>11.388329000000001</v>
      </c>
      <c r="R62">
        <v>11.388329000000001</v>
      </c>
      <c r="S62">
        <v>11.388329000000001</v>
      </c>
      <c r="T62">
        <v>784045.1</v>
      </c>
      <c r="U62">
        <v>784045.1</v>
      </c>
      <c r="V62">
        <v>784045.1</v>
      </c>
      <c r="W62">
        <v>784045.1</v>
      </c>
      <c r="X62">
        <v>784045.1</v>
      </c>
      <c r="Y62">
        <v>784045.1</v>
      </c>
      <c r="Z62">
        <v>784045.1</v>
      </c>
      <c r="AA62">
        <v>784045.1</v>
      </c>
      <c r="AB62">
        <v>784045.1</v>
      </c>
      <c r="AC62">
        <v>784045.1</v>
      </c>
    </row>
    <row r="63" spans="1:29" x14ac:dyDescent="0.25">
      <c r="A63">
        <v>4</v>
      </c>
      <c r="B63">
        <v>4</v>
      </c>
      <c r="C63">
        <v>1</v>
      </c>
      <c r="D63" t="s">
        <v>11</v>
      </c>
      <c r="E63" t="s">
        <v>327</v>
      </c>
      <c r="F63" t="s">
        <v>328</v>
      </c>
      <c r="G63">
        <v>0.17</v>
      </c>
      <c r="H63">
        <v>0.13</v>
      </c>
      <c r="I63">
        <v>2.0000000000000001E-4</v>
      </c>
      <c r="J63">
        <v>68.5</v>
      </c>
      <c r="K63">
        <v>68.5</v>
      </c>
      <c r="L63">
        <v>68.5</v>
      </c>
      <c r="M63">
        <v>68.5</v>
      </c>
      <c r="N63">
        <v>68.5</v>
      </c>
      <c r="O63">
        <v>68.5</v>
      </c>
      <c r="P63">
        <v>68.5</v>
      </c>
      <c r="Q63">
        <v>68.5</v>
      </c>
      <c r="R63">
        <v>68.5</v>
      </c>
      <c r="S63">
        <v>68.5</v>
      </c>
      <c r="T63">
        <v>2926000</v>
      </c>
      <c r="U63">
        <v>2926000</v>
      </c>
      <c r="V63">
        <v>2926000</v>
      </c>
      <c r="W63">
        <v>2926000</v>
      </c>
      <c r="X63">
        <v>2926000</v>
      </c>
      <c r="Y63">
        <v>2926000</v>
      </c>
      <c r="Z63">
        <v>2926000</v>
      </c>
      <c r="AA63">
        <v>2926000</v>
      </c>
      <c r="AB63">
        <v>2926000</v>
      </c>
      <c r="AC63">
        <v>2926000</v>
      </c>
    </row>
    <row r="64" spans="1:29" x14ac:dyDescent="0.25">
      <c r="A64">
        <v>4</v>
      </c>
      <c r="B64">
        <v>4</v>
      </c>
      <c r="C64">
        <v>1</v>
      </c>
      <c r="D64" t="s">
        <v>11</v>
      </c>
      <c r="E64" t="s">
        <v>327</v>
      </c>
      <c r="F64" t="s">
        <v>326</v>
      </c>
      <c r="G64">
        <v>0.08</v>
      </c>
      <c r="H64">
        <v>0.95</v>
      </c>
      <c r="I64">
        <v>-999</v>
      </c>
      <c r="J64">
        <v>-999</v>
      </c>
      <c r="K64">
        <v>-999</v>
      </c>
      <c r="L64">
        <v>-999</v>
      </c>
      <c r="M64">
        <v>-999</v>
      </c>
      <c r="N64">
        <v>-999</v>
      </c>
      <c r="O64">
        <v>-999</v>
      </c>
      <c r="P64">
        <v>-999</v>
      </c>
      <c r="Q64">
        <v>-999</v>
      </c>
      <c r="R64">
        <v>-999</v>
      </c>
      <c r="S64">
        <v>-999</v>
      </c>
      <c r="T64">
        <v>-999</v>
      </c>
      <c r="U64">
        <v>-999</v>
      </c>
      <c r="V64">
        <v>-999</v>
      </c>
      <c r="W64">
        <v>-999</v>
      </c>
      <c r="X64">
        <v>-999</v>
      </c>
      <c r="Y64">
        <v>-999</v>
      </c>
      <c r="Z64">
        <v>-999</v>
      </c>
      <c r="AA64">
        <v>-999</v>
      </c>
      <c r="AB64">
        <v>-999</v>
      </c>
      <c r="AC64">
        <v>-999</v>
      </c>
    </row>
    <row r="65" spans="1:29" x14ac:dyDescent="0.25">
      <c r="A65">
        <v>5</v>
      </c>
      <c r="B65">
        <v>1</v>
      </c>
      <c r="C65">
        <v>1</v>
      </c>
      <c r="D65" t="s">
        <v>12</v>
      </c>
      <c r="E65" t="s">
        <v>342</v>
      </c>
      <c r="F65" t="s">
        <v>331</v>
      </c>
      <c r="G65">
        <v>0.5</v>
      </c>
      <c r="H65">
        <v>60</v>
      </c>
      <c r="I65">
        <v>2.4</v>
      </c>
      <c r="J65">
        <v>0.44444400000000001</v>
      </c>
      <c r="K65">
        <v>0.55000000000000004</v>
      </c>
      <c r="L65">
        <v>292.10000000000002</v>
      </c>
      <c r="M65">
        <v>305.10000000000002</v>
      </c>
      <c r="N65" t="s">
        <v>330</v>
      </c>
    </row>
    <row r="66" spans="1:29" x14ac:dyDescent="0.25">
      <c r="A66">
        <v>5</v>
      </c>
      <c r="B66">
        <v>1</v>
      </c>
      <c r="C66">
        <v>1</v>
      </c>
      <c r="D66" t="s">
        <v>12</v>
      </c>
      <c r="E66" t="s">
        <v>342</v>
      </c>
      <c r="F66" t="s">
        <v>329</v>
      </c>
      <c r="G66">
        <v>0.5484</v>
      </c>
      <c r="H66">
        <v>0.90859999999999996</v>
      </c>
      <c r="I66">
        <v>1.9564999999999999E-2</v>
      </c>
      <c r="J66">
        <v>1.9023890000000001</v>
      </c>
      <c r="K66">
        <v>1.837172</v>
      </c>
      <c r="L66">
        <v>0.40836800000000001</v>
      </c>
      <c r="M66">
        <v>0.40836800000000001</v>
      </c>
      <c r="N66">
        <v>0.11261</v>
      </c>
      <c r="O66">
        <v>0.18663099999999999</v>
      </c>
      <c r="P66">
        <v>0.118154</v>
      </c>
      <c r="Q66">
        <v>0.118154</v>
      </c>
      <c r="R66">
        <v>1.5469580000000001</v>
      </c>
      <c r="S66">
        <v>1.6154360000000001</v>
      </c>
      <c r="T66">
        <v>1149383</v>
      </c>
      <c r="U66">
        <v>1521067.2</v>
      </c>
      <c r="V66">
        <v>1494334.5</v>
      </c>
      <c r="W66">
        <v>1494334.5</v>
      </c>
      <c r="X66">
        <v>157596.6</v>
      </c>
      <c r="Y66">
        <v>600329.9</v>
      </c>
      <c r="Z66">
        <v>164998.70000000001</v>
      </c>
      <c r="AA66">
        <v>164998.70000000001</v>
      </c>
      <c r="AB66">
        <v>191731.4</v>
      </c>
      <c r="AC66">
        <v>627062.6</v>
      </c>
    </row>
    <row r="67" spans="1:29" x14ac:dyDescent="0.25">
      <c r="A67">
        <v>5</v>
      </c>
      <c r="B67">
        <v>1</v>
      </c>
      <c r="C67">
        <v>1</v>
      </c>
      <c r="D67" t="s">
        <v>12</v>
      </c>
      <c r="E67" t="s">
        <v>342</v>
      </c>
      <c r="F67" t="s">
        <v>328</v>
      </c>
      <c r="G67">
        <v>0.61</v>
      </c>
      <c r="H67">
        <v>0.04</v>
      </c>
      <c r="I67">
        <v>1.18E-2</v>
      </c>
      <c r="J67">
        <v>45</v>
      </c>
      <c r="K67">
        <v>0.04</v>
      </c>
      <c r="L67">
        <v>0.04</v>
      </c>
      <c r="M67">
        <v>0.04</v>
      </c>
      <c r="N67">
        <v>0.04</v>
      </c>
      <c r="O67">
        <v>0.04</v>
      </c>
      <c r="P67">
        <v>0.04</v>
      </c>
      <c r="Q67">
        <v>0.04</v>
      </c>
      <c r="R67">
        <v>0.03</v>
      </c>
      <c r="S67">
        <v>45</v>
      </c>
      <c r="T67">
        <v>3744000</v>
      </c>
      <c r="U67">
        <v>10080</v>
      </c>
      <c r="V67">
        <v>10080</v>
      </c>
      <c r="W67">
        <v>10080</v>
      </c>
      <c r="X67">
        <v>10080</v>
      </c>
      <c r="Y67">
        <v>10080</v>
      </c>
      <c r="Z67">
        <v>10080</v>
      </c>
      <c r="AA67">
        <v>10080</v>
      </c>
      <c r="AB67">
        <v>1206</v>
      </c>
      <c r="AC67">
        <v>3744000</v>
      </c>
    </row>
    <row r="68" spans="1:29" x14ac:dyDescent="0.25">
      <c r="A68">
        <v>5</v>
      </c>
      <c r="B68">
        <v>1</v>
      </c>
      <c r="C68">
        <v>1</v>
      </c>
      <c r="D68" t="s">
        <v>12</v>
      </c>
      <c r="E68" t="s">
        <v>342</v>
      </c>
      <c r="F68" t="s">
        <v>326</v>
      </c>
      <c r="G68">
        <v>0.13</v>
      </c>
      <c r="H68">
        <v>0.91</v>
      </c>
      <c r="I68">
        <v>-999</v>
      </c>
      <c r="J68">
        <v>1.67</v>
      </c>
      <c r="K68">
        <v>0.55789999999999995</v>
      </c>
      <c r="L68">
        <v>-999</v>
      </c>
      <c r="M68">
        <v>-999</v>
      </c>
      <c r="N68">
        <v>-999</v>
      </c>
      <c r="O68">
        <v>-999</v>
      </c>
      <c r="P68">
        <v>-999</v>
      </c>
      <c r="Q68">
        <v>-999</v>
      </c>
      <c r="R68">
        <v>-999</v>
      </c>
      <c r="S68">
        <v>-999</v>
      </c>
      <c r="T68">
        <v>2060500</v>
      </c>
      <c r="U68">
        <v>1712300</v>
      </c>
      <c r="V68">
        <v>-999</v>
      </c>
      <c r="W68">
        <v>-999</v>
      </c>
      <c r="X68">
        <v>-999</v>
      </c>
      <c r="Y68">
        <v>-999</v>
      </c>
      <c r="Z68">
        <v>-999</v>
      </c>
      <c r="AA68">
        <v>-999</v>
      </c>
      <c r="AB68">
        <v>-999</v>
      </c>
      <c r="AC68">
        <v>-999</v>
      </c>
    </row>
    <row r="69" spans="1:29" x14ac:dyDescent="0.25">
      <c r="A69">
        <v>5</v>
      </c>
      <c r="B69">
        <v>2</v>
      </c>
      <c r="C69">
        <v>1</v>
      </c>
      <c r="D69" t="s">
        <v>12</v>
      </c>
      <c r="E69" t="s">
        <v>341</v>
      </c>
      <c r="F69" t="s">
        <v>331</v>
      </c>
      <c r="G69">
        <v>0.7</v>
      </c>
      <c r="H69">
        <v>30</v>
      </c>
      <c r="I69">
        <v>1.2</v>
      </c>
      <c r="J69">
        <v>0.83333299999999999</v>
      </c>
      <c r="K69">
        <v>0.4</v>
      </c>
      <c r="L69">
        <v>285.10000000000002</v>
      </c>
      <c r="M69">
        <v>310.10000000000002</v>
      </c>
      <c r="N69" t="s">
        <v>330</v>
      </c>
    </row>
    <row r="70" spans="1:29" x14ac:dyDescent="0.25">
      <c r="A70">
        <v>5</v>
      </c>
      <c r="B70">
        <v>2</v>
      </c>
      <c r="C70">
        <v>1</v>
      </c>
      <c r="D70" t="s">
        <v>12</v>
      </c>
      <c r="E70" t="s">
        <v>341</v>
      </c>
      <c r="F70" t="s">
        <v>329</v>
      </c>
      <c r="G70">
        <v>0.5484</v>
      </c>
      <c r="H70">
        <v>0.90859999999999996</v>
      </c>
      <c r="I70">
        <v>2.0365000000000001E-2</v>
      </c>
      <c r="J70">
        <v>1.9638850000000001</v>
      </c>
      <c r="K70">
        <v>2.133321</v>
      </c>
      <c r="L70">
        <v>0.64609399999999995</v>
      </c>
      <c r="M70">
        <v>0.64609399999999995</v>
      </c>
      <c r="N70">
        <v>0.64609399999999995</v>
      </c>
      <c r="O70">
        <v>0.64609399999999995</v>
      </c>
      <c r="P70">
        <v>0.64609399999999995</v>
      </c>
      <c r="Q70">
        <v>0.64609399999999995</v>
      </c>
      <c r="R70">
        <v>1.6026260000000001</v>
      </c>
      <c r="S70">
        <v>1.6771450000000001</v>
      </c>
      <c r="T70">
        <v>1149063.5</v>
      </c>
      <c r="U70">
        <v>795466.7</v>
      </c>
      <c r="V70">
        <v>769784.2</v>
      </c>
      <c r="W70">
        <v>769784.2</v>
      </c>
      <c r="X70">
        <v>769784.2</v>
      </c>
      <c r="Y70">
        <v>769784.2</v>
      </c>
      <c r="Z70">
        <v>769784.2</v>
      </c>
      <c r="AA70">
        <v>769784.2</v>
      </c>
      <c r="AB70">
        <v>217009.4</v>
      </c>
      <c r="AC70">
        <v>626353</v>
      </c>
    </row>
    <row r="71" spans="1:29" x14ac:dyDescent="0.25">
      <c r="A71">
        <v>5</v>
      </c>
      <c r="B71">
        <v>2</v>
      </c>
      <c r="C71">
        <v>1</v>
      </c>
      <c r="D71" t="s">
        <v>12</v>
      </c>
      <c r="E71" t="s">
        <v>341</v>
      </c>
      <c r="F71" t="s">
        <v>328</v>
      </c>
      <c r="G71">
        <v>0.61</v>
      </c>
      <c r="H71">
        <v>0.04</v>
      </c>
      <c r="I71">
        <v>1.18E-2</v>
      </c>
      <c r="J71">
        <v>45</v>
      </c>
      <c r="K71">
        <v>0.04</v>
      </c>
      <c r="L71">
        <v>0.04</v>
      </c>
      <c r="M71">
        <v>0.04</v>
      </c>
      <c r="N71">
        <v>0.04</v>
      </c>
      <c r="O71">
        <v>0.04</v>
      </c>
      <c r="P71">
        <v>0.04</v>
      </c>
      <c r="Q71">
        <v>0.04</v>
      </c>
      <c r="R71">
        <v>0.03</v>
      </c>
      <c r="S71">
        <v>45</v>
      </c>
      <c r="T71">
        <v>3744000</v>
      </c>
      <c r="U71">
        <v>10080</v>
      </c>
      <c r="V71">
        <v>10080</v>
      </c>
      <c r="W71">
        <v>10080</v>
      </c>
      <c r="X71">
        <v>10080</v>
      </c>
      <c r="Y71">
        <v>10080</v>
      </c>
      <c r="Z71">
        <v>10080</v>
      </c>
      <c r="AA71">
        <v>10080</v>
      </c>
      <c r="AB71">
        <v>1206</v>
      </c>
      <c r="AC71">
        <v>3744000</v>
      </c>
    </row>
    <row r="72" spans="1:29" x14ac:dyDescent="0.25">
      <c r="A72">
        <v>5</v>
      </c>
      <c r="B72">
        <v>2</v>
      </c>
      <c r="C72">
        <v>1</v>
      </c>
      <c r="D72" t="s">
        <v>12</v>
      </c>
      <c r="E72" t="s">
        <v>341</v>
      </c>
      <c r="F72" t="s">
        <v>326</v>
      </c>
      <c r="G72">
        <v>0.72</v>
      </c>
      <c r="H72">
        <v>0.28000000000000003</v>
      </c>
      <c r="I72">
        <v>-999</v>
      </c>
      <c r="J72">
        <v>0.36</v>
      </c>
      <c r="K72">
        <v>0.36</v>
      </c>
      <c r="L72">
        <v>-999</v>
      </c>
      <c r="M72">
        <v>-999</v>
      </c>
      <c r="N72">
        <v>-999</v>
      </c>
      <c r="O72">
        <v>-999</v>
      </c>
      <c r="P72">
        <v>-999</v>
      </c>
      <c r="Q72">
        <v>-999</v>
      </c>
      <c r="R72">
        <v>-999</v>
      </c>
      <c r="S72">
        <v>-999</v>
      </c>
      <c r="T72">
        <v>1545600</v>
      </c>
      <c r="U72">
        <v>1545600</v>
      </c>
      <c r="V72">
        <v>-999</v>
      </c>
      <c r="W72">
        <v>-999</v>
      </c>
      <c r="X72">
        <v>-999</v>
      </c>
      <c r="Y72">
        <v>-999</v>
      </c>
      <c r="Z72">
        <v>-999</v>
      </c>
      <c r="AA72">
        <v>-999</v>
      </c>
      <c r="AB72">
        <v>-999</v>
      </c>
      <c r="AC72">
        <v>-999</v>
      </c>
    </row>
    <row r="73" spans="1:29" x14ac:dyDescent="0.25">
      <c r="A73">
        <v>5</v>
      </c>
      <c r="B73">
        <v>3</v>
      </c>
      <c r="C73">
        <v>1</v>
      </c>
      <c r="D73" t="s">
        <v>12</v>
      </c>
      <c r="E73" t="s">
        <v>340</v>
      </c>
      <c r="F73" t="s">
        <v>331</v>
      </c>
      <c r="G73">
        <v>0.7</v>
      </c>
      <c r="H73">
        <v>10</v>
      </c>
      <c r="I73">
        <v>0.4</v>
      </c>
      <c r="J73">
        <v>0.81818199999999996</v>
      </c>
      <c r="K73">
        <v>0.45</v>
      </c>
      <c r="L73">
        <v>285.10000000000002</v>
      </c>
      <c r="M73">
        <v>373.1</v>
      </c>
      <c r="N73" t="s">
        <v>330</v>
      </c>
    </row>
    <row r="74" spans="1:29" x14ac:dyDescent="0.25">
      <c r="A74">
        <v>5</v>
      </c>
      <c r="B74">
        <v>3</v>
      </c>
      <c r="C74">
        <v>1</v>
      </c>
      <c r="D74" t="s">
        <v>12</v>
      </c>
      <c r="E74" t="s">
        <v>340</v>
      </c>
      <c r="F74" t="s">
        <v>329</v>
      </c>
      <c r="G74">
        <v>0.5484</v>
      </c>
      <c r="H74">
        <v>0.90859999999999996</v>
      </c>
      <c r="I74">
        <v>2.0112999999999999E-2</v>
      </c>
      <c r="J74">
        <v>8.0631269999999997</v>
      </c>
      <c r="K74">
        <v>8.2304670000000009</v>
      </c>
      <c r="L74">
        <v>8.2304670000000009</v>
      </c>
      <c r="M74">
        <v>8.2304670000000009</v>
      </c>
      <c r="N74">
        <v>8.2304670000000009</v>
      </c>
      <c r="O74">
        <v>8.2304670000000009</v>
      </c>
      <c r="P74">
        <v>8.2304670000000009</v>
      </c>
      <c r="Q74">
        <v>8.2304670000000009</v>
      </c>
      <c r="R74">
        <v>7.7063389999999998</v>
      </c>
      <c r="S74">
        <v>7.7799360000000002</v>
      </c>
      <c r="T74">
        <v>1142641.8999999999</v>
      </c>
      <c r="U74">
        <v>784614.7</v>
      </c>
      <c r="V74">
        <v>784614.7</v>
      </c>
      <c r="W74">
        <v>784614.7</v>
      </c>
      <c r="X74">
        <v>784614.7</v>
      </c>
      <c r="Y74">
        <v>784614.7</v>
      </c>
      <c r="Z74">
        <v>784614.7</v>
      </c>
      <c r="AA74">
        <v>784614.7</v>
      </c>
      <c r="AB74">
        <v>198909.8</v>
      </c>
      <c r="AC74">
        <v>613382.19999999995</v>
      </c>
    </row>
    <row r="75" spans="1:29" x14ac:dyDescent="0.25">
      <c r="A75">
        <v>5</v>
      </c>
      <c r="B75">
        <v>3</v>
      </c>
      <c r="C75">
        <v>1</v>
      </c>
      <c r="D75" t="s">
        <v>12</v>
      </c>
      <c r="E75" t="s">
        <v>340</v>
      </c>
      <c r="F75" t="s">
        <v>328</v>
      </c>
      <c r="G75">
        <v>0.61</v>
      </c>
      <c r="H75">
        <v>0.04</v>
      </c>
      <c r="I75">
        <v>1.18E-2</v>
      </c>
      <c r="J75">
        <v>45</v>
      </c>
      <c r="K75">
        <v>0.04</v>
      </c>
      <c r="L75">
        <v>0.04</v>
      </c>
      <c r="M75">
        <v>0.04</v>
      </c>
      <c r="N75">
        <v>0.04</v>
      </c>
      <c r="O75">
        <v>0.04</v>
      </c>
      <c r="P75">
        <v>0.04</v>
      </c>
      <c r="Q75">
        <v>0.04</v>
      </c>
      <c r="R75">
        <v>0.03</v>
      </c>
      <c r="S75">
        <v>45</v>
      </c>
      <c r="T75">
        <v>3744000</v>
      </c>
      <c r="U75">
        <v>10080</v>
      </c>
      <c r="V75">
        <v>10080</v>
      </c>
      <c r="W75">
        <v>10080</v>
      </c>
      <c r="X75">
        <v>10080</v>
      </c>
      <c r="Y75">
        <v>10080</v>
      </c>
      <c r="Z75">
        <v>10080</v>
      </c>
      <c r="AA75">
        <v>10080</v>
      </c>
      <c r="AB75">
        <v>1206</v>
      </c>
      <c r="AC75">
        <v>3744000</v>
      </c>
    </row>
    <row r="76" spans="1:29" x14ac:dyDescent="0.25">
      <c r="A76">
        <v>5</v>
      </c>
      <c r="B76">
        <v>3</v>
      </c>
      <c r="C76">
        <v>1</v>
      </c>
      <c r="D76" t="s">
        <v>12</v>
      </c>
      <c r="E76" t="s">
        <v>340</v>
      </c>
      <c r="F76" t="s">
        <v>326</v>
      </c>
      <c r="G76">
        <v>0.08</v>
      </c>
      <c r="H76">
        <v>0.95</v>
      </c>
      <c r="I76">
        <v>-999</v>
      </c>
      <c r="J76">
        <v>-999</v>
      </c>
      <c r="K76">
        <v>-999</v>
      </c>
      <c r="L76">
        <v>-999</v>
      </c>
      <c r="M76">
        <v>-999</v>
      </c>
      <c r="N76">
        <v>-999</v>
      </c>
      <c r="O76">
        <v>-999</v>
      </c>
      <c r="P76">
        <v>-999</v>
      </c>
      <c r="Q76">
        <v>-999</v>
      </c>
      <c r="R76">
        <v>-999</v>
      </c>
      <c r="S76">
        <v>-999</v>
      </c>
      <c r="T76">
        <v>-999</v>
      </c>
      <c r="U76">
        <v>-999</v>
      </c>
      <c r="V76">
        <v>-999</v>
      </c>
      <c r="W76">
        <v>-999</v>
      </c>
      <c r="X76">
        <v>-999</v>
      </c>
      <c r="Y76">
        <v>-999</v>
      </c>
      <c r="Z76">
        <v>-999</v>
      </c>
      <c r="AA76">
        <v>-999</v>
      </c>
      <c r="AB76">
        <v>-999</v>
      </c>
      <c r="AC76">
        <v>-999</v>
      </c>
    </row>
    <row r="77" spans="1:29" x14ac:dyDescent="0.25">
      <c r="A77">
        <v>5</v>
      </c>
      <c r="B77">
        <v>4</v>
      </c>
      <c r="C77">
        <v>1</v>
      </c>
      <c r="D77" t="s">
        <v>12</v>
      </c>
      <c r="E77" t="s">
        <v>339</v>
      </c>
      <c r="F77" t="s">
        <v>331</v>
      </c>
      <c r="G77">
        <v>0.5</v>
      </c>
      <c r="H77">
        <v>8</v>
      </c>
      <c r="I77">
        <v>0.8</v>
      </c>
      <c r="J77">
        <v>0.9375</v>
      </c>
      <c r="K77">
        <v>0.2</v>
      </c>
      <c r="L77">
        <v>285.10000000000002</v>
      </c>
      <c r="M77">
        <v>373.1</v>
      </c>
      <c r="N77" t="s">
        <v>330</v>
      </c>
    </row>
    <row r="78" spans="1:29" x14ac:dyDescent="0.25">
      <c r="A78">
        <v>5</v>
      </c>
      <c r="B78">
        <v>4</v>
      </c>
      <c r="C78">
        <v>1</v>
      </c>
      <c r="D78" t="s">
        <v>12</v>
      </c>
      <c r="E78" t="s">
        <v>339</v>
      </c>
      <c r="F78" t="s">
        <v>329</v>
      </c>
      <c r="G78">
        <v>0.27629999999999999</v>
      </c>
      <c r="H78">
        <v>0.90895000000000004</v>
      </c>
      <c r="I78">
        <v>2.0314749999999999E-2</v>
      </c>
      <c r="J78">
        <v>6.1782360000000001</v>
      </c>
      <c r="K78">
        <v>6.1782360000000001</v>
      </c>
      <c r="L78">
        <v>6.1782360000000001</v>
      </c>
      <c r="M78">
        <v>6.1782360000000001</v>
      </c>
      <c r="N78">
        <v>5.8492100000000002</v>
      </c>
      <c r="O78">
        <v>5.9293810000000002</v>
      </c>
      <c r="P78">
        <v>5.8553769999999998</v>
      </c>
      <c r="Q78">
        <v>5.8553769999999998</v>
      </c>
      <c r="R78">
        <v>5.8553769999999998</v>
      </c>
      <c r="S78">
        <v>5.9315569999999997</v>
      </c>
      <c r="T78">
        <v>1519453.4</v>
      </c>
      <c r="U78">
        <v>1519453.4</v>
      </c>
      <c r="V78">
        <v>1519453.4</v>
      </c>
      <c r="W78">
        <v>1519453.4</v>
      </c>
      <c r="X78">
        <v>162986.20000000001</v>
      </c>
      <c r="Y78">
        <v>677455.8</v>
      </c>
      <c r="Z78">
        <v>170497.7</v>
      </c>
      <c r="AA78">
        <v>170497.7</v>
      </c>
      <c r="AB78">
        <v>170497.7</v>
      </c>
      <c r="AC78">
        <v>612254</v>
      </c>
    </row>
    <row r="79" spans="1:29" x14ac:dyDescent="0.25">
      <c r="A79">
        <v>5</v>
      </c>
      <c r="B79">
        <v>4</v>
      </c>
      <c r="C79">
        <v>1</v>
      </c>
      <c r="D79" t="s">
        <v>12</v>
      </c>
      <c r="E79" t="s">
        <v>339</v>
      </c>
      <c r="F79" t="s">
        <v>328</v>
      </c>
      <c r="G79">
        <v>0.23</v>
      </c>
      <c r="H79">
        <v>0.9</v>
      </c>
      <c r="I79">
        <v>1.47E-2</v>
      </c>
      <c r="J79">
        <v>1.2</v>
      </c>
      <c r="K79">
        <v>0.03</v>
      </c>
      <c r="L79">
        <v>0.15</v>
      </c>
      <c r="M79">
        <v>0.03</v>
      </c>
      <c r="N79">
        <v>0.03</v>
      </c>
      <c r="O79">
        <v>0.03</v>
      </c>
      <c r="P79">
        <v>0.04</v>
      </c>
      <c r="Q79">
        <v>0.04</v>
      </c>
      <c r="R79">
        <v>0.04</v>
      </c>
      <c r="S79">
        <v>0.16</v>
      </c>
      <c r="T79">
        <v>1700000</v>
      </c>
      <c r="U79">
        <v>1206</v>
      </c>
      <c r="V79">
        <v>994000</v>
      </c>
      <c r="W79">
        <v>1206</v>
      </c>
      <c r="X79">
        <v>1206</v>
      </c>
      <c r="Y79">
        <v>1206</v>
      </c>
      <c r="Z79">
        <v>10080</v>
      </c>
      <c r="AA79">
        <v>10080</v>
      </c>
      <c r="AB79">
        <v>10080</v>
      </c>
      <c r="AC79">
        <v>609000</v>
      </c>
    </row>
    <row r="80" spans="1:29" x14ac:dyDescent="0.25">
      <c r="A80">
        <v>5</v>
      </c>
      <c r="B80">
        <v>4</v>
      </c>
      <c r="C80">
        <v>1</v>
      </c>
      <c r="D80" t="s">
        <v>12</v>
      </c>
      <c r="E80" t="s">
        <v>339</v>
      </c>
      <c r="F80" t="s">
        <v>326</v>
      </c>
      <c r="G80">
        <v>0.08</v>
      </c>
      <c r="H80">
        <v>0.95</v>
      </c>
      <c r="I80">
        <v>-999</v>
      </c>
      <c r="J80">
        <v>-999</v>
      </c>
      <c r="K80">
        <v>-999</v>
      </c>
      <c r="L80">
        <v>-999</v>
      </c>
      <c r="M80">
        <v>-999</v>
      </c>
      <c r="N80">
        <v>-999</v>
      </c>
      <c r="O80">
        <v>-999</v>
      </c>
      <c r="P80">
        <v>-999</v>
      </c>
      <c r="Q80">
        <v>-999</v>
      </c>
      <c r="R80">
        <v>-999</v>
      </c>
      <c r="S80">
        <v>-999</v>
      </c>
      <c r="T80">
        <v>-999</v>
      </c>
      <c r="U80">
        <v>-999</v>
      </c>
      <c r="V80">
        <v>-999</v>
      </c>
      <c r="W80">
        <v>-999</v>
      </c>
      <c r="X80">
        <v>-999</v>
      </c>
      <c r="Y80">
        <v>-999</v>
      </c>
      <c r="Z80">
        <v>-999</v>
      </c>
      <c r="AA80">
        <v>-999</v>
      </c>
      <c r="AB80">
        <v>-999</v>
      </c>
      <c r="AC80">
        <v>-999</v>
      </c>
    </row>
    <row r="81" spans="1:29" x14ac:dyDescent="0.25">
      <c r="A81">
        <v>6</v>
      </c>
      <c r="B81">
        <v>1</v>
      </c>
      <c r="C81">
        <v>1</v>
      </c>
      <c r="D81" t="s">
        <v>13</v>
      </c>
      <c r="E81" t="s">
        <v>342</v>
      </c>
      <c r="F81" t="s">
        <v>331</v>
      </c>
      <c r="G81">
        <v>0.6</v>
      </c>
      <c r="H81">
        <v>100</v>
      </c>
      <c r="I81">
        <v>4</v>
      </c>
      <c r="J81">
        <v>0.125</v>
      </c>
      <c r="K81">
        <v>0.6</v>
      </c>
      <c r="L81">
        <v>292.10000000000002</v>
      </c>
      <c r="M81">
        <v>300.10000000000002</v>
      </c>
      <c r="N81" t="s">
        <v>330</v>
      </c>
    </row>
    <row r="82" spans="1:29" x14ac:dyDescent="0.25">
      <c r="A82">
        <v>6</v>
      </c>
      <c r="B82">
        <v>1</v>
      </c>
      <c r="C82">
        <v>1</v>
      </c>
      <c r="D82" t="s">
        <v>13</v>
      </c>
      <c r="E82" t="s">
        <v>342</v>
      </c>
      <c r="F82" t="s">
        <v>329</v>
      </c>
      <c r="G82">
        <v>0.21659999999999999</v>
      </c>
      <c r="H82">
        <v>0.90080000000000005</v>
      </c>
      <c r="I82">
        <v>3.1833500000000001E-2</v>
      </c>
      <c r="J82">
        <v>1.994192</v>
      </c>
      <c r="K82">
        <v>4.287744</v>
      </c>
      <c r="L82">
        <v>4.2683590000000002</v>
      </c>
      <c r="M82">
        <v>3.2904469999999999</v>
      </c>
      <c r="N82">
        <v>3.0502669999999998</v>
      </c>
      <c r="O82">
        <v>0.75671500000000003</v>
      </c>
      <c r="P82">
        <v>3.0502669999999998</v>
      </c>
      <c r="Q82">
        <v>3.2896510000000001</v>
      </c>
      <c r="R82">
        <v>3.2727659999999998</v>
      </c>
      <c r="S82">
        <v>1.0799989999999999</v>
      </c>
      <c r="T82">
        <v>2118010</v>
      </c>
      <c r="U82">
        <v>2118499.9</v>
      </c>
      <c r="V82">
        <v>2133802</v>
      </c>
      <c r="W82">
        <v>95882.6</v>
      </c>
      <c r="X82">
        <v>777056.1</v>
      </c>
      <c r="Y82">
        <v>776566.2</v>
      </c>
      <c r="Z82">
        <v>777056.1</v>
      </c>
      <c r="AA82">
        <v>134966.39999999999</v>
      </c>
      <c r="AB82">
        <v>121896</v>
      </c>
      <c r="AC82">
        <v>617575.5</v>
      </c>
    </row>
    <row r="83" spans="1:29" x14ac:dyDescent="0.25">
      <c r="A83">
        <v>6</v>
      </c>
      <c r="B83">
        <v>1</v>
      </c>
      <c r="C83">
        <v>1</v>
      </c>
      <c r="D83" t="s">
        <v>13</v>
      </c>
      <c r="E83" t="s">
        <v>342</v>
      </c>
      <c r="F83" t="s">
        <v>328</v>
      </c>
      <c r="G83">
        <v>0.14000000000000001</v>
      </c>
      <c r="H83">
        <v>0.91</v>
      </c>
      <c r="I83">
        <v>2.5999999999999999E-2</v>
      </c>
      <c r="J83">
        <v>1.1499999999999999</v>
      </c>
      <c r="K83">
        <v>0.19</v>
      </c>
      <c r="L83">
        <v>3.5999999999999997E-2</v>
      </c>
      <c r="M83">
        <v>3.5999999999999997E-2</v>
      </c>
      <c r="N83">
        <v>3.5999999999999997E-2</v>
      </c>
      <c r="O83">
        <v>0.7</v>
      </c>
      <c r="P83">
        <v>0.7</v>
      </c>
      <c r="Q83">
        <v>0.7</v>
      </c>
      <c r="R83">
        <v>0.7</v>
      </c>
      <c r="S83">
        <v>0.7</v>
      </c>
      <c r="T83">
        <v>1957200</v>
      </c>
      <c r="U83">
        <v>912000</v>
      </c>
      <c r="V83">
        <v>96600</v>
      </c>
      <c r="W83">
        <v>96600</v>
      </c>
      <c r="X83">
        <v>96600</v>
      </c>
      <c r="Y83">
        <v>840000</v>
      </c>
      <c r="Z83">
        <v>840000</v>
      </c>
      <c r="AA83">
        <v>840000</v>
      </c>
      <c r="AB83">
        <v>840000</v>
      </c>
      <c r="AC83">
        <v>840000</v>
      </c>
    </row>
    <row r="84" spans="1:29" x14ac:dyDescent="0.25">
      <c r="A84">
        <v>6</v>
      </c>
      <c r="B84">
        <v>1</v>
      </c>
      <c r="C84">
        <v>1</v>
      </c>
      <c r="D84" t="s">
        <v>13</v>
      </c>
      <c r="E84" t="s">
        <v>342</v>
      </c>
      <c r="F84" t="s">
        <v>326</v>
      </c>
      <c r="G84">
        <v>0.23</v>
      </c>
      <c r="H84">
        <v>0.88</v>
      </c>
      <c r="I84">
        <v>-999</v>
      </c>
      <c r="J84">
        <v>1.9</v>
      </c>
      <c r="K84">
        <v>0.56000000000000005</v>
      </c>
      <c r="L84">
        <v>0.36</v>
      </c>
      <c r="M84">
        <v>-999</v>
      </c>
      <c r="N84">
        <v>-999</v>
      </c>
      <c r="O84">
        <v>-999</v>
      </c>
      <c r="P84">
        <v>-999</v>
      </c>
      <c r="Q84">
        <v>-999</v>
      </c>
      <c r="R84">
        <v>-999</v>
      </c>
      <c r="S84">
        <v>-999</v>
      </c>
      <c r="T84">
        <v>2100000</v>
      </c>
      <c r="U84">
        <v>1773000</v>
      </c>
      <c r="V84">
        <v>1545600</v>
      </c>
      <c r="W84">
        <v>-999</v>
      </c>
      <c r="X84">
        <v>-999</v>
      </c>
      <c r="Y84">
        <v>-999</v>
      </c>
      <c r="Z84">
        <v>-999</v>
      </c>
      <c r="AA84">
        <v>-999</v>
      </c>
      <c r="AB84">
        <v>-999</v>
      </c>
      <c r="AC84">
        <v>-999</v>
      </c>
    </row>
    <row r="85" spans="1:29" x14ac:dyDescent="0.25">
      <c r="A85">
        <v>6</v>
      </c>
      <c r="B85">
        <v>2</v>
      </c>
      <c r="C85">
        <v>1</v>
      </c>
      <c r="D85" t="s">
        <v>13</v>
      </c>
      <c r="E85" t="s">
        <v>341</v>
      </c>
      <c r="F85" t="s">
        <v>331</v>
      </c>
      <c r="G85">
        <v>0.5</v>
      </c>
      <c r="H85">
        <v>40</v>
      </c>
      <c r="I85">
        <v>1.6</v>
      </c>
      <c r="J85">
        <v>0.5</v>
      </c>
      <c r="K85">
        <v>0.5</v>
      </c>
      <c r="L85">
        <v>290.10000000000002</v>
      </c>
      <c r="M85">
        <v>310.10000000000002</v>
      </c>
      <c r="N85" t="s">
        <v>330</v>
      </c>
    </row>
    <row r="86" spans="1:29" x14ac:dyDescent="0.25">
      <c r="A86">
        <v>6</v>
      </c>
      <c r="B86">
        <v>2</v>
      </c>
      <c r="C86">
        <v>1</v>
      </c>
      <c r="D86" t="s">
        <v>13</v>
      </c>
      <c r="E86" t="s">
        <v>341</v>
      </c>
      <c r="F86" t="s">
        <v>329</v>
      </c>
      <c r="G86">
        <v>0.21659999999999999</v>
      </c>
      <c r="H86">
        <v>0.90080000000000005</v>
      </c>
      <c r="I86">
        <v>3.1833500000000001E-2</v>
      </c>
      <c r="J86">
        <v>1.994192</v>
      </c>
      <c r="K86">
        <v>4.287744</v>
      </c>
      <c r="L86">
        <v>4.2683590000000002</v>
      </c>
      <c r="M86">
        <v>3.2904469999999999</v>
      </c>
      <c r="N86">
        <v>3.0502669999999998</v>
      </c>
      <c r="O86">
        <v>0.75671500000000003</v>
      </c>
      <c r="P86">
        <v>3.0502669999999998</v>
      </c>
      <c r="Q86">
        <v>3.2896510000000001</v>
      </c>
      <c r="R86">
        <v>3.2727659999999998</v>
      </c>
      <c r="S86">
        <v>1.0799989999999999</v>
      </c>
      <c r="T86">
        <v>2118010</v>
      </c>
      <c r="U86">
        <v>2118499.9</v>
      </c>
      <c r="V86">
        <v>2133802</v>
      </c>
      <c r="W86">
        <v>95882.6</v>
      </c>
      <c r="X86">
        <v>777056.1</v>
      </c>
      <c r="Y86">
        <v>776566.2</v>
      </c>
      <c r="Z86">
        <v>777056.1</v>
      </c>
      <c r="AA86">
        <v>134966.39999999999</v>
      </c>
      <c r="AB86">
        <v>121896</v>
      </c>
      <c r="AC86">
        <v>617575.5</v>
      </c>
    </row>
    <row r="87" spans="1:29" x14ac:dyDescent="0.25">
      <c r="A87">
        <v>6</v>
      </c>
      <c r="B87">
        <v>2</v>
      </c>
      <c r="C87">
        <v>1</v>
      </c>
      <c r="D87" t="s">
        <v>13</v>
      </c>
      <c r="E87" t="s">
        <v>341</v>
      </c>
      <c r="F87" t="s">
        <v>328</v>
      </c>
      <c r="G87">
        <v>0.14000000000000001</v>
      </c>
      <c r="H87">
        <v>0.91</v>
      </c>
      <c r="I87">
        <v>2.5999999999999999E-2</v>
      </c>
      <c r="J87">
        <v>1.1499999999999999</v>
      </c>
      <c r="K87">
        <v>0.19</v>
      </c>
      <c r="L87">
        <v>3.5999999999999997E-2</v>
      </c>
      <c r="M87">
        <v>3.5999999999999997E-2</v>
      </c>
      <c r="N87">
        <v>3.5999999999999997E-2</v>
      </c>
      <c r="O87">
        <v>0.7</v>
      </c>
      <c r="P87">
        <v>0.7</v>
      </c>
      <c r="Q87">
        <v>0.7</v>
      </c>
      <c r="R87">
        <v>0.7</v>
      </c>
      <c r="S87">
        <v>0.7</v>
      </c>
      <c r="T87">
        <v>1957200</v>
      </c>
      <c r="U87">
        <v>912000</v>
      </c>
      <c r="V87">
        <v>96600</v>
      </c>
      <c r="W87">
        <v>96600</v>
      </c>
      <c r="X87">
        <v>96600</v>
      </c>
      <c r="Y87">
        <v>840000</v>
      </c>
      <c r="Z87">
        <v>840000</v>
      </c>
      <c r="AA87">
        <v>840000</v>
      </c>
      <c r="AB87">
        <v>840000</v>
      </c>
      <c r="AC87">
        <v>840000</v>
      </c>
    </row>
    <row r="88" spans="1:29" x14ac:dyDescent="0.25">
      <c r="A88">
        <v>6</v>
      </c>
      <c r="B88">
        <v>2</v>
      </c>
      <c r="C88">
        <v>1</v>
      </c>
      <c r="D88" t="s">
        <v>13</v>
      </c>
      <c r="E88" t="s">
        <v>341</v>
      </c>
      <c r="F88" t="s">
        <v>326</v>
      </c>
      <c r="G88">
        <v>0.23</v>
      </c>
      <c r="H88">
        <v>0.88</v>
      </c>
      <c r="I88">
        <v>-999</v>
      </c>
      <c r="J88">
        <v>1.9</v>
      </c>
      <c r="K88">
        <v>0.56000000000000005</v>
      </c>
      <c r="L88">
        <v>0.36</v>
      </c>
      <c r="M88">
        <v>-999</v>
      </c>
      <c r="N88">
        <v>-999</v>
      </c>
      <c r="O88">
        <v>-999</v>
      </c>
      <c r="P88">
        <v>-999</v>
      </c>
      <c r="Q88">
        <v>-999</v>
      </c>
      <c r="R88">
        <v>-999</v>
      </c>
      <c r="S88">
        <v>-999</v>
      </c>
      <c r="T88">
        <v>2100000</v>
      </c>
      <c r="U88">
        <v>1773000</v>
      </c>
      <c r="V88">
        <v>1545600</v>
      </c>
      <c r="W88">
        <v>-999</v>
      </c>
      <c r="X88">
        <v>-999</v>
      </c>
      <c r="Y88">
        <v>-999</v>
      </c>
      <c r="Z88">
        <v>-999</v>
      </c>
      <c r="AA88">
        <v>-999</v>
      </c>
      <c r="AB88">
        <v>-999</v>
      </c>
      <c r="AC88">
        <v>-999</v>
      </c>
    </row>
    <row r="89" spans="1:29" x14ac:dyDescent="0.25">
      <c r="A89">
        <v>6</v>
      </c>
      <c r="B89">
        <v>3</v>
      </c>
      <c r="C89">
        <v>1</v>
      </c>
      <c r="D89" t="s">
        <v>13</v>
      </c>
      <c r="E89" t="s">
        <v>340</v>
      </c>
      <c r="F89" t="s">
        <v>331</v>
      </c>
      <c r="G89">
        <v>0.4</v>
      </c>
      <c r="H89">
        <v>15</v>
      </c>
      <c r="I89">
        <v>0.6</v>
      </c>
      <c r="J89">
        <v>0.66666700000000001</v>
      </c>
      <c r="K89">
        <v>0.55000000000000004</v>
      </c>
      <c r="L89">
        <v>290.10000000000002</v>
      </c>
      <c r="M89">
        <v>310.10000000000002</v>
      </c>
      <c r="N89" t="s">
        <v>330</v>
      </c>
    </row>
    <row r="90" spans="1:29" x14ac:dyDescent="0.25">
      <c r="A90">
        <v>6</v>
      </c>
      <c r="B90">
        <v>3</v>
      </c>
      <c r="C90">
        <v>1</v>
      </c>
      <c r="D90" t="s">
        <v>13</v>
      </c>
      <c r="E90" t="s">
        <v>340</v>
      </c>
      <c r="F90" t="s">
        <v>329</v>
      </c>
      <c r="G90">
        <v>0.21659999999999999</v>
      </c>
      <c r="H90">
        <v>0.90080000000000005</v>
      </c>
      <c r="I90">
        <v>3.1833500000000001E-2</v>
      </c>
      <c r="J90">
        <v>1.994192</v>
      </c>
      <c r="K90">
        <v>4.287744</v>
      </c>
      <c r="L90">
        <v>4.2683590000000002</v>
      </c>
      <c r="M90">
        <v>3.2904469999999999</v>
      </c>
      <c r="N90">
        <v>3.0502669999999998</v>
      </c>
      <c r="O90">
        <v>0.75671500000000003</v>
      </c>
      <c r="P90">
        <v>3.0502669999999998</v>
      </c>
      <c r="Q90">
        <v>3.2896510000000001</v>
      </c>
      <c r="R90">
        <v>3.2727659999999998</v>
      </c>
      <c r="S90">
        <v>1.0799989999999999</v>
      </c>
      <c r="T90">
        <v>2118010</v>
      </c>
      <c r="U90">
        <v>2118499.9</v>
      </c>
      <c r="V90">
        <v>2133802</v>
      </c>
      <c r="W90">
        <v>95882.6</v>
      </c>
      <c r="X90">
        <v>777056.1</v>
      </c>
      <c r="Y90">
        <v>776566.2</v>
      </c>
      <c r="Z90">
        <v>777056.1</v>
      </c>
      <c r="AA90">
        <v>134966.39999999999</v>
      </c>
      <c r="AB90">
        <v>121896</v>
      </c>
      <c r="AC90">
        <v>617575.5</v>
      </c>
    </row>
    <row r="91" spans="1:29" x14ac:dyDescent="0.25">
      <c r="A91">
        <v>6</v>
      </c>
      <c r="B91">
        <v>3</v>
      </c>
      <c r="C91">
        <v>1</v>
      </c>
      <c r="D91" t="s">
        <v>13</v>
      </c>
      <c r="E91" t="s">
        <v>340</v>
      </c>
      <c r="F91" t="s">
        <v>328</v>
      </c>
      <c r="G91">
        <v>0.14000000000000001</v>
      </c>
      <c r="H91">
        <v>0.91</v>
      </c>
      <c r="I91">
        <v>2.5999999999999999E-2</v>
      </c>
      <c r="J91">
        <v>1.1499999999999999</v>
      </c>
      <c r="K91">
        <v>0.19</v>
      </c>
      <c r="L91">
        <v>3.5999999999999997E-2</v>
      </c>
      <c r="M91">
        <v>3.5999999999999997E-2</v>
      </c>
      <c r="N91">
        <v>3.5999999999999997E-2</v>
      </c>
      <c r="O91">
        <v>0.7</v>
      </c>
      <c r="P91">
        <v>0.7</v>
      </c>
      <c r="Q91">
        <v>0.7</v>
      </c>
      <c r="R91">
        <v>0.7</v>
      </c>
      <c r="S91">
        <v>0.7</v>
      </c>
      <c r="T91">
        <v>1957200</v>
      </c>
      <c r="U91">
        <v>912000</v>
      </c>
      <c r="V91">
        <v>96600</v>
      </c>
      <c r="W91">
        <v>96600</v>
      </c>
      <c r="X91">
        <v>96600</v>
      </c>
      <c r="Y91">
        <v>840000</v>
      </c>
      <c r="Z91">
        <v>840000</v>
      </c>
      <c r="AA91">
        <v>840000</v>
      </c>
      <c r="AB91">
        <v>840000</v>
      </c>
      <c r="AC91">
        <v>840000</v>
      </c>
    </row>
    <row r="92" spans="1:29" x14ac:dyDescent="0.25">
      <c r="A92">
        <v>6</v>
      </c>
      <c r="B92">
        <v>3</v>
      </c>
      <c r="C92">
        <v>1</v>
      </c>
      <c r="D92" t="s">
        <v>13</v>
      </c>
      <c r="E92" t="s">
        <v>340</v>
      </c>
      <c r="F92" t="s">
        <v>326</v>
      </c>
      <c r="G92">
        <v>0.13</v>
      </c>
      <c r="H92">
        <v>0.91</v>
      </c>
      <c r="I92">
        <v>-999</v>
      </c>
      <c r="J92">
        <v>1.67</v>
      </c>
      <c r="K92">
        <v>0.55789999999999995</v>
      </c>
      <c r="L92">
        <v>-999</v>
      </c>
      <c r="M92">
        <v>-999</v>
      </c>
      <c r="N92">
        <v>-999</v>
      </c>
      <c r="O92">
        <v>-999</v>
      </c>
      <c r="P92">
        <v>-999</v>
      </c>
      <c r="Q92">
        <v>-999</v>
      </c>
      <c r="R92">
        <v>-999</v>
      </c>
      <c r="S92">
        <v>-999</v>
      </c>
      <c r="T92">
        <v>2060500</v>
      </c>
      <c r="U92">
        <v>1712300</v>
      </c>
      <c r="V92">
        <v>-999</v>
      </c>
      <c r="W92">
        <v>-999</v>
      </c>
      <c r="X92">
        <v>-999</v>
      </c>
      <c r="Y92">
        <v>-999</v>
      </c>
      <c r="Z92">
        <v>-999</v>
      </c>
      <c r="AA92">
        <v>-999</v>
      </c>
      <c r="AB92">
        <v>-999</v>
      </c>
      <c r="AC92">
        <v>-999</v>
      </c>
    </row>
    <row r="93" spans="1:29" x14ac:dyDescent="0.25">
      <c r="A93">
        <v>6</v>
      </c>
      <c r="B93">
        <v>4</v>
      </c>
      <c r="C93">
        <v>1</v>
      </c>
      <c r="D93" t="s">
        <v>13</v>
      </c>
      <c r="E93" t="s">
        <v>339</v>
      </c>
      <c r="F93" t="s">
        <v>331</v>
      </c>
      <c r="G93">
        <v>0.5</v>
      </c>
      <c r="H93">
        <v>8</v>
      </c>
      <c r="I93">
        <v>0.4</v>
      </c>
      <c r="J93">
        <v>0.72727299999999995</v>
      </c>
      <c r="K93">
        <v>0.45</v>
      </c>
      <c r="L93">
        <v>290.10000000000002</v>
      </c>
      <c r="M93">
        <v>310.10000000000002</v>
      </c>
      <c r="N93" t="s">
        <v>330</v>
      </c>
    </row>
    <row r="94" spans="1:29" x14ac:dyDescent="0.25">
      <c r="A94">
        <v>6</v>
      </c>
      <c r="B94">
        <v>4</v>
      </c>
      <c r="C94">
        <v>1</v>
      </c>
      <c r="D94" t="s">
        <v>13</v>
      </c>
      <c r="E94" t="s">
        <v>339</v>
      </c>
      <c r="F94" t="s">
        <v>329</v>
      </c>
      <c r="G94">
        <v>0.4204</v>
      </c>
      <c r="H94">
        <v>0.85260000000000002</v>
      </c>
      <c r="I94">
        <v>1.0364999999999999E-2</v>
      </c>
      <c r="J94">
        <v>0.88013699999999995</v>
      </c>
      <c r="K94">
        <v>0.83138000000000001</v>
      </c>
      <c r="L94">
        <v>0.10555</v>
      </c>
      <c r="M94">
        <v>8.0076999999999995E-2</v>
      </c>
      <c r="N94">
        <v>8.0076999999999995E-2</v>
      </c>
      <c r="O94">
        <v>8.0076999999999995E-2</v>
      </c>
      <c r="P94">
        <v>8.0076999999999995E-2</v>
      </c>
      <c r="Q94">
        <v>8.0076999999999995E-2</v>
      </c>
      <c r="R94">
        <v>0.83701800000000004</v>
      </c>
      <c r="S94">
        <v>0.906671</v>
      </c>
      <c r="T94">
        <v>1718792</v>
      </c>
      <c r="U94">
        <v>207832.1</v>
      </c>
      <c r="V94">
        <v>1144144.2</v>
      </c>
      <c r="W94">
        <v>164648.79999999999</v>
      </c>
      <c r="X94">
        <v>164648.79999999999</v>
      </c>
      <c r="Y94">
        <v>164648.79999999999</v>
      </c>
      <c r="Z94">
        <v>164648.79999999999</v>
      </c>
      <c r="AA94">
        <v>164648.79999999999</v>
      </c>
      <c r="AB94">
        <v>215109.4</v>
      </c>
      <c r="AC94">
        <v>643094.9</v>
      </c>
    </row>
    <row r="95" spans="1:29" x14ac:dyDescent="0.25">
      <c r="A95">
        <v>6</v>
      </c>
      <c r="B95">
        <v>4</v>
      </c>
      <c r="C95">
        <v>1</v>
      </c>
      <c r="D95" t="s">
        <v>13</v>
      </c>
      <c r="E95" t="s">
        <v>339</v>
      </c>
      <c r="F95" t="s">
        <v>328</v>
      </c>
      <c r="G95">
        <v>0.14000000000000001</v>
      </c>
      <c r="H95">
        <v>0.91</v>
      </c>
      <c r="I95">
        <v>1.4200000000000001E-2</v>
      </c>
      <c r="J95">
        <v>1.1499999999999999</v>
      </c>
      <c r="K95">
        <v>0.15</v>
      </c>
      <c r="L95">
        <v>0.15</v>
      </c>
      <c r="M95">
        <v>0.03</v>
      </c>
      <c r="N95">
        <v>0.03</v>
      </c>
      <c r="O95">
        <v>0.03</v>
      </c>
      <c r="P95">
        <v>0.04</v>
      </c>
      <c r="Q95">
        <v>0.04</v>
      </c>
      <c r="R95">
        <v>0.04</v>
      </c>
      <c r="S95">
        <v>0.16</v>
      </c>
      <c r="T95">
        <v>1957200</v>
      </c>
      <c r="U95">
        <v>994000</v>
      </c>
      <c r="V95">
        <v>994000</v>
      </c>
      <c r="W95">
        <v>1206</v>
      </c>
      <c r="X95">
        <v>1206</v>
      </c>
      <c r="Y95">
        <v>1206</v>
      </c>
      <c r="Z95">
        <v>10080</v>
      </c>
      <c r="AA95">
        <v>10080</v>
      </c>
      <c r="AB95">
        <v>10080</v>
      </c>
      <c r="AC95">
        <v>609000</v>
      </c>
    </row>
    <row r="96" spans="1:29" x14ac:dyDescent="0.25">
      <c r="A96">
        <v>6</v>
      </c>
      <c r="B96">
        <v>4</v>
      </c>
      <c r="C96">
        <v>1</v>
      </c>
      <c r="D96" t="s">
        <v>13</v>
      </c>
      <c r="E96" t="s">
        <v>339</v>
      </c>
      <c r="F96" t="s">
        <v>326</v>
      </c>
      <c r="G96">
        <v>0.13</v>
      </c>
      <c r="H96">
        <v>0.91</v>
      </c>
      <c r="I96">
        <v>-999</v>
      </c>
      <c r="J96">
        <v>1.67</v>
      </c>
      <c r="K96">
        <v>0.55789999999999995</v>
      </c>
      <c r="L96">
        <v>-999</v>
      </c>
      <c r="M96">
        <v>-999</v>
      </c>
      <c r="N96">
        <v>-999</v>
      </c>
      <c r="O96">
        <v>-999</v>
      </c>
      <c r="P96">
        <v>-999</v>
      </c>
      <c r="Q96">
        <v>-999</v>
      </c>
      <c r="R96">
        <v>-999</v>
      </c>
      <c r="S96">
        <v>-999</v>
      </c>
      <c r="T96">
        <v>2060500</v>
      </c>
      <c r="U96">
        <v>1712300</v>
      </c>
      <c r="V96">
        <v>-999</v>
      </c>
      <c r="W96">
        <v>-999</v>
      </c>
      <c r="X96">
        <v>-999</v>
      </c>
      <c r="Y96">
        <v>-999</v>
      </c>
      <c r="Z96">
        <v>-999</v>
      </c>
      <c r="AA96">
        <v>-999</v>
      </c>
      <c r="AB96">
        <v>-999</v>
      </c>
      <c r="AC96">
        <v>-999</v>
      </c>
    </row>
    <row r="97" spans="1:29" x14ac:dyDescent="0.25">
      <c r="A97">
        <v>7</v>
      </c>
      <c r="B97">
        <v>1</v>
      </c>
      <c r="C97">
        <v>1</v>
      </c>
      <c r="D97" t="s">
        <v>14</v>
      </c>
      <c r="E97" t="s">
        <v>6</v>
      </c>
      <c r="F97" t="s">
        <v>331</v>
      </c>
      <c r="G97">
        <v>0.5</v>
      </c>
      <c r="H97">
        <v>90</v>
      </c>
      <c r="I97">
        <v>3.6</v>
      </c>
      <c r="J97">
        <v>0.4</v>
      </c>
      <c r="K97">
        <v>0.75</v>
      </c>
      <c r="L97">
        <v>290.10000000000002</v>
      </c>
      <c r="M97">
        <v>305.10000000000002</v>
      </c>
      <c r="N97" t="s">
        <v>330</v>
      </c>
    </row>
    <row r="98" spans="1:29" x14ac:dyDescent="0.25">
      <c r="A98">
        <v>7</v>
      </c>
      <c r="B98">
        <v>1</v>
      </c>
      <c r="C98">
        <v>1</v>
      </c>
      <c r="D98" t="s">
        <v>14</v>
      </c>
      <c r="E98" t="s">
        <v>6</v>
      </c>
      <c r="F98" t="s">
        <v>329</v>
      </c>
      <c r="G98">
        <v>0.21659999999999999</v>
      </c>
      <c r="H98">
        <v>0.90080000000000005</v>
      </c>
      <c r="I98">
        <v>3.1833500000000001E-2</v>
      </c>
      <c r="J98">
        <v>1.994192</v>
      </c>
      <c r="K98">
        <v>4.287744</v>
      </c>
      <c r="L98">
        <v>4.2683590000000002</v>
      </c>
      <c r="M98">
        <v>3.2904469999999999</v>
      </c>
      <c r="N98">
        <v>3.0502669999999998</v>
      </c>
      <c r="O98">
        <v>0.75671500000000003</v>
      </c>
      <c r="P98">
        <v>3.0502669999999998</v>
      </c>
      <c r="Q98">
        <v>3.2896510000000001</v>
      </c>
      <c r="R98">
        <v>3.2727659999999998</v>
      </c>
      <c r="S98">
        <v>1.0799989999999999</v>
      </c>
      <c r="T98">
        <v>2118010</v>
      </c>
      <c r="U98">
        <v>2118499.9</v>
      </c>
      <c r="V98">
        <v>2133802</v>
      </c>
      <c r="W98">
        <v>95882.6</v>
      </c>
      <c r="X98">
        <v>777056.1</v>
      </c>
      <c r="Y98">
        <v>776566.2</v>
      </c>
      <c r="Z98">
        <v>777056.1</v>
      </c>
      <c r="AA98">
        <v>134966.39999999999</v>
      </c>
      <c r="AB98">
        <v>121896</v>
      </c>
      <c r="AC98">
        <v>617575.5</v>
      </c>
    </row>
    <row r="99" spans="1:29" x14ac:dyDescent="0.25">
      <c r="A99">
        <v>7</v>
      </c>
      <c r="B99">
        <v>1</v>
      </c>
      <c r="C99">
        <v>1</v>
      </c>
      <c r="D99" t="s">
        <v>14</v>
      </c>
      <c r="E99" t="s">
        <v>6</v>
      </c>
      <c r="F99" t="s">
        <v>328</v>
      </c>
      <c r="G99">
        <v>0.23</v>
      </c>
      <c r="H99">
        <v>0.9</v>
      </c>
      <c r="I99">
        <v>1.47E-2</v>
      </c>
      <c r="J99">
        <v>1.2</v>
      </c>
      <c r="K99">
        <v>0.03</v>
      </c>
      <c r="L99">
        <v>0.15</v>
      </c>
      <c r="M99">
        <v>0.03</v>
      </c>
      <c r="N99">
        <v>0.03</v>
      </c>
      <c r="O99">
        <v>0.03</v>
      </c>
      <c r="P99">
        <v>0.04</v>
      </c>
      <c r="Q99">
        <v>0.04</v>
      </c>
      <c r="R99">
        <v>0.04</v>
      </c>
      <c r="S99">
        <v>0.16</v>
      </c>
      <c r="T99">
        <v>1700000</v>
      </c>
      <c r="U99">
        <v>1206</v>
      </c>
      <c r="V99">
        <v>994000</v>
      </c>
      <c r="W99">
        <v>1206</v>
      </c>
      <c r="X99">
        <v>1206</v>
      </c>
      <c r="Y99">
        <v>1206</v>
      </c>
      <c r="Z99">
        <v>10080</v>
      </c>
      <c r="AA99">
        <v>10080</v>
      </c>
      <c r="AB99">
        <v>10080</v>
      </c>
      <c r="AC99">
        <v>609000</v>
      </c>
    </row>
    <row r="100" spans="1:29" x14ac:dyDescent="0.25">
      <c r="A100">
        <v>7</v>
      </c>
      <c r="B100">
        <v>1</v>
      </c>
      <c r="C100">
        <v>1</v>
      </c>
      <c r="D100" t="s">
        <v>14</v>
      </c>
      <c r="E100" t="s">
        <v>6</v>
      </c>
      <c r="F100" t="s">
        <v>326</v>
      </c>
      <c r="G100">
        <v>0.23</v>
      </c>
      <c r="H100">
        <v>0.88</v>
      </c>
      <c r="I100">
        <v>-999</v>
      </c>
      <c r="J100">
        <v>1.9</v>
      </c>
      <c r="K100">
        <v>0.56000000000000005</v>
      </c>
      <c r="L100">
        <v>0.36</v>
      </c>
      <c r="M100">
        <v>-999</v>
      </c>
      <c r="N100">
        <v>-999</v>
      </c>
      <c r="O100">
        <v>-999</v>
      </c>
      <c r="P100">
        <v>-999</v>
      </c>
      <c r="Q100">
        <v>-999</v>
      </c>
      <c r="R100">
        <v>-999</v>
      </c>
      <c r="S100">
        <v>-999</v>
      </c>
      <c r="T100">
        <v>2100000</v>
      </c>
      <c r="U100">
        <v>1773000</v>
      </c>
      <c r="V100">
        <v>1545600</v>
      </c>
      <c r="W100">
        <v>-999</v>
      </c>
      <c r="X100">
        <v>-999</v>
      </c>
      <c r="Y100">
        <v>-999</v>
      </c>
      <c r="Z100">
        <v>-999</v>
      </c>
      <c r="AA100">
        <v>-999</v>
      </c>
      <c r="AB100">
        <v>-999</v>
      </c>
      <c r="AC100">
        <v>-999</v>
      </c>
    </row>
    <row r="101" spans="1:29" x14ac:dyDescent="0.25">
      <c r="A101">
        <v>7</v>
      </c>
      <c r="B101">
        <v>2</v>
      </c>
      <c r="C101">
        <v>1</v>
      </c>
      <c r="D101" t="s">
        <v>14</v>
      </c>
      <c r="E101" t="s">
        <v>345</v>
      </c>
      <c r="F101" t="s">
        <v>331</v>
      </c>
      <c r="G101">
        <v>0.7</v>
      </c>
      <c r="H101">
        <v>35</v>
      </c>
      <c r="I101">
        <v>1.4</v>
      </c>
      <c r="J101">
        <v>0.75</v>
      </c>
      <c r="K101">
        <v>0.6</v>
      </c>
      <c r="L101">
        <v>285.10000000000002</v>
      </c>
      <c r="M101">
        <v>373.1</v>
      </c>
      <c r="N101" t="s">
        <v>330</v>
      </c>
    </row>
    <row r="102" spans="1:29" x14ac:dyDescent="0.25">
      <c r="A102">
        <v>7</v>
      </c>
      <c r="B102">
        <v>2</v>
      </c>
      <c r="C102">
        <v>1</v>
      </c>
      <c r="D102" t="s">
        <v>14</v>
      </c>
      <c r="E102" t="s">
        <v>345</v>
      </c>
      <c r="F102" t="s">
        <v>329</v>
      </c>
      <c r="G102">
        <v>0.21659999999999999</v>
      </c>
      <c r="H102">
        <v>0.90080000000000005</v>
      </c>
      <c r="I102">
        <v>3.1662750000000003E-2</v>
      </c>
      <c r="J102">
        <v>4.2608280000000001</v>
      </c>
      <c r="K102">
        <v>9.9183280000000007</v>
      </c>
      <c r="L102">
        <v>9.8990460000000002</v>
      </c>
      <c r="M102">
        <v>9.816236</v>
      </c>
      <c r="N102">
        <v>9.5773449999999993</v>
      </c>
      <c r="O102">
        <v>3.8919809999999999</v>
      </c>
      <c r="P102">
        <v>9.5773449999999993</v>
      </c>
      <c r="Q102">
        <v>9.8154439999999994</v>
      </c>
      <c r="R102">
        <v>8.9087940000000003</v>
      </c>
      <c r="S102">
        <v>3.3515389999999998</v>
      </c>
      <c r="T102">
        <v>2120156.9</v>
      </c>
      <c r="U102">
        <v>2120355.5</v>
      </c>
      <c r="V102">
        <v>2135740.1</v>
      </c>
      <c r="W102">
        <v>98787</v>
      </c>
      <c r="X102">
        <v>783633.9</v>
      </c>
      <c r="Y102">
        <v>783217.7</v>
      </c>
      <c r="Z102">
        <v>783633.9</v>
      </c>
      <c r="AA102">
        <v>138081.60000000001</v>
      </c>
      <c r="AB102">
        <v>112984.4</v>
      </c>
      <c r="AC102">
        <v>611630.9</v>
      </c>
    </row>
    <row r="103" spans="1:29" x14ac:dyDescent="0.25">
      <c r="A103">
        <v>7</v>
      </c>
      <c r="B103">
        <v>2</v>
      </c>
      <c r="C103">
        <v>1</v>
      </c>
      <c r="D103" t="s">
        <v>14</v>
      </c>
      <c r="E103" t="s">
        <v>345</v>
      </c>
      <c r="F103" t="s">
        <v>328</v>
      </c>
      <c r="G103">
        <v>0.14000000000000001</v>
      </c>
      <c r="H103">
        <v>0.91</v>
      </c>
      <c r="I103">
        <v>2.5999999999999999E-2</v>
      </c>
      <c r="J103">
        <v>1.1499999999999999</v>
      </c>
      <c r="K103">
        <v>0.19</v>
      </c>
      <c r="L103">
        <v>3.5999999999999997E-2</v>
      </c>
      <c r="M103">
        <v>3.5999999999999997E-2</v>
      </c>
      <c r="N103">
        <v>3.5999999999999997E-2</v>
      </c>
      <c r="O103">
        <v>0.7</v>
      </c>
      <c r="P103">
        <v>0.7</v>
      </c>
      <c r="Q103">
        <v>0.7</v>
      </c>
      <c r="R103">
        <v>0.7</v>
      </c>
      <c r="S103">
        <v>0.7</v>
      </c>
      <c r="T103">
        <v>1957200</v>
      </c>
      <c r="U103">
        <v>912000</v>
      </c>
      <c r="V103">
        <v>96600</v>
      </c>
      <c r="W103">
        <v>96600</v>
      </c>
      <c r="X103">
        <v>96600</v>
      </c>
      <c r="Y103">
        <v>840000</v>
      </c>
      <c r="Z103">
        <v>840000</v>
      </c>
      <c r="AA103">
        <v>840000</v>
      </c>
      <c r="AB103">
        <v>840000</v>
      </c>
      <c r="AC103">
        <v>840000</v>
      </c>
    </row>
    <row r="104" spans="1:29" x14ac:dyDescent="0.25">
      <c r="A104">
        <v>7</v>
      </c>
      <c r="B104">
        <v>2</v>
      </c>
      <c r="C104">
        <v>1</v>
      </c>
      <c r="D104" t="s">
        <v>14</v>
      </c>
      <c r="E104" t="s">
        <v>345</v>
      </c>
      <c r="F104" t="s">
        <v>326</v>
      </c>
      <c r="G104">
        <v>0.13</v>
      </c>
      <c r="H104">
        <v>0.91</v>
      </c>
      <c r="I104">
        <v>-999</v>
      </c>
      <c r="J104">
        <v>0.64</v>
      </c>
      <c r="K104">
        <v>0.36</v>
      </c>
      <c r="L104">
        <v>-999</v>
      </c>
      <c r="M104">
        <v>-999</v>
      </c>
      <c r="N104">
        <v>-999</v>
      </c>
      <c r="O104">
        <v>-999</v>
      </c>
      <c r="P104">
        <v>-999</v>
      </c>
      <c r="Q104">
        <v>-999</v>
      </c>
      <c r="R104">
        <v>-999</v>
      </c>
      <c r="S104">
        <v>-999</v>
      </c>
      <c r="T104">
        <v>1787100</v>
      </c>
      <c r="U104">
        <v>1545600</v>
      </c>
      <c r="V104">
        <v>-999</v>
      </c>
      <c r="W104">
        <v>-999</v>
      </c>
      <c r="X104">
        <v>-999</v>
      </c>
      <c r="Y104">
        <v>-999</v>
      </c>
      <c r="Z104">
        <v>-999</v>
      </c>
      <c r="AA104">
        <v>-999</v>
      </c>
      <c r="AB104">
        <v>-999</v>
      </c>
      <c r="AC104">
        <v>-999</v>
      </c>
    </row>
    <row r="105" spans="1:29" x14ac:dyDescent="0.25">
      <c r="A105">
        <v>7</v>
      </c>
      <c r="B105">
        <v>3</v>
      </c>
      <c r="C105">
        <v>1</v>
      </c>
      <c r="D105" t="s">
        <v>14</v>
      </c>
      <c r="E105" t="s">
        <v>344</v>
      </c>
      <c r="F105" t="s">
        <v>331</v>
      </c>
      <c r="G105">
        <v>0.5</v>
      </c>
      <c r="H105">
        <v>13</v>
      </c>
      <c r="I105">
        <v>0.52</v>
      </c>
      <c r="J105">
        <v>0.66666700000000001</v>
      </c>
      <c r="K105">
        <v>0.55000000000000004</v>
      </c>
      <c r="L105">
        <v>285.10000000000002</v>
      </c>
      <c r="M105">
        <v>373.1</v>
      </c>
      <c r="N105" t="s">
        <v>330</v>
      </c>
    </row>
    <row r="106" spans="1:29" x14ac:dyDescent="0.25">
      <c r="A106">
        <v>7</v>
      </c>
      <c r="B106">
        <v>3</v>
      </c>
      <c r="C106">
        <v>1</v>
      </c>
      <c r="D106" t="s">
        <v>14</v>
      </c>
      <c r="E106" t="s">
        <v>344</v>
      </c>
      <c r="F106" t="s">
        <v>329</v>
      </c>
      <c r="G106">
        <v>0.5484</v>
      </c>
      <c r="H106">
        <v>0.90859999999999996</v>
      </c>
      <c r="I106">
        <v>1.9313E-2</v>
      </c>
      <c r="J106">
        <v>7.7578649999999998</v>
      </c>
      <c r="K106">
        <v>7.6934880000000003</v>
      </c>
      <c r="L106">
        <v>7.6934880000000003</v>
      </c>
      <c r="M106">
        <v>7.6934880000000003</v>
      </c>
      <c r="N106">
        <v>7.4015399999999998</v>
      </c>
      <c r="O106">
        <v>7.4746069999999998</v>
      </c>
      <c r="P106">
        <v>7.4070119999999999</v>
      </c>
      <c r="Q106">
        <v>7.4070119999999999</v>
      </c>
      <c r="R106">
        <v>7.4070119999999999</v>
      </c>
      <c r="S106">
        <v>7.4746069999999998</v>
      </c>
      <c r="T106">
        <v>1142699.5</v>
      </c>
      <c r="U106">
        <v>1519233.5</v>
      </c>
      <c r="V106">
        <v>1519233.5</v>
      </c>
      <c r="W106">
        <v>1519233.5</v>
      </c>
      <c r="X106">
        <v>165053.5</v>
      </c>
      <c r="Y106">
        <v>613563.69999999995</v>
      </c>
      <c r="Z106">
        <v>172552.2</v>
      </c>
      <c r="AA106">
        <v>172552.2</v>
      </c>
      <c r="AB106">
        <v>172552.2</v>
      </c>
      <c r="AC106">
        <v>613563.69999999995</v>
      </c>
    </row>
    <row r="107" spans="1:29" x14ac:dyDescent="0.25">
      <c r="A107">
        <v>7</v>
      </c>
      <c r="B107">
        <v>3</v>
      </c>
      <c r="C107">
        <v>1</v>
      </c>
      <c r="D107" t="s">
        <v>14</v>
      </c>
      <c r="E107" t="s">
        <v>344</v>
      </c>
      <c r="F107" t="s">
        <v>328</v>
      </c>
      <c r="G107">
        <v>0.35</v>
      </c>
      <c r="H107">
        <v>0.92</v>
      </c>
      <c r="I107">
        <v>1.49E-2</v>
      </c>
      <c r="J107">
        <v>1.44</v>
      </c>
      <c r="K107">
        <v>0.94750000000000001</v>
      </c>
      <c r="L107">
        <v>3.5999999999999997E-2</v>
      </c>
      <c r="M107">
        <v>3.5999999999999997E-2</v>
      </c>
      <c r="N107">
        <v>3.5999999999999997E-2</v>
      </c>
      <c r="O107">
        <v>3.5999999999999997E-2</v>
      </c>
      <c r="P107">
        <v>3.5999999999999997E-2</v>
      </c>
      <c r="Q107">
        <v>3.5999999999999997E-2</v>
      </c>
      <c r="R107">
        <v>3.5999999999999997E-2</v>
      </c>
      <c r="S107">
        <v>0.15</v>
      </c>
      <c r="T107">
        <v>1478400</v>
      </c>
      <c r="U107">
        <v>1683412.5</v>
      </c>
      <c r="V107">
        <v>96600</v>
      </c>
      <c r="W107">
        <v>96600</v>
      </c>
      <c r="X107">
        <v>96600</v>
      </c>
      <c r="Y107">
        <v>96600</v>
      </c>
      <c r="Z107">
        <v>96600</v>
      </c>
      <c r="AA107">
        <v>96600</v>
      </c>
      <c r="AB107">
        <v>96600</v>
      </c>
      <c r="AC107">
        <v>994000</v>
      </c>
    </row>
    <row r="108" spans="1:29" x14ac:dyDescent="0.25">
      <c r="A108">
        <v>7</v>
      </c>
      <c r="B108">
        <v>3</v>
      </c>
      <c r="C108">
        <v>1</v>
      </c>
      <c r="D108" t="s">
        <v>14</v>
      </c>
      <c r="E108" t="s">
        <v>344</v>
      </c>
      <c r="F108" t="s">
        <v>326</v>
      </c>
      <c r="G108">
        <v>0.13</v>
      </c>
      <c r="H108">
        <v>0.91</v>
      </c>
      <c r="I108">
        <v>-999</v>
      </c>
      <c r="J108">
        <v>0.64</v>
      </c>
      <c r="K108">
        <v>0.36</v>
      </c>
      <c r="L108">
        <v>-999</v>
      </c>
      <c r="M108">
        <v>-999</v>
      </c>
      <c r="N108">
        <v>-999</v>
      </c>
      <c r="O108">
        <v>-999</v>
      </c>
      <c r="P108">
        <v>-999</v>
      </c>
      <c r="Q108">
        <v>-999</v>
      </c>
      <c r="R108">
        <v>-999</v>
      </c>
      <c r="S108">
        <v>-999</v>
      </c>
      <c r="T108">
        <v>1787100</v>
      </c>
      <c r="U108">
        <v>1545600</v>
      </c>
      <c r="V108">
        <v>-999</v>
      </c>
      <c r="W108">
        <v>-999</v>
      </c>
      <c r="X108">
        <v>-999</v>
      </c>
      <c r="Y108">
        <v>-999</v>
      </c>
      <c r="Z108">
        <v>-999</v>
      </c>
      <c r="AA108">
        <v>-999</v>
      </c>
      <c r="AB108">
        <v>-999</v>
      </c>
      <c r="AC108">
        <v>-999</v>
      </c>
    </row>
    <row r="109" spans="1:29" x14ac:dyDescent="0.25">
      <c r="A109">
        <v>7</v>
      </c>
      <c r="B109">
        <v>4</v>
      </c>
      <c r="C109">
        <v>1</v>
      </c>
      <c r="D109" t="s">
        <v>14</v>
      </c>
      <c r="E109" t="s">
        <v>343</v>
      </c>
      <c r="F109" t="s">
        <v>331</v>
      </c>
      <c r="G109">
        <v>0.6</v>
      </c>
      <c r="H109">
        <v>3</v>
      </c>
      <c r="I109">
        <v>0.3</v>
      </c>
      <c r="J109">
        <v>0.93333299999999997</v>
      </c>
      <c r="K109">
        <v>0.25</v>
      </c>
      <c r="L109">
        <v>285.10000000000002</v>
      </c>
      <c r="M109">
        <v>373.1</v>
      </c>
      <c r="N109" t="s">
        <v>330</v>
      </c>
    </row>
    <row r="110" spans="1:29" x14ac:dyDescent="0.25">
      <c r="A110">
        <v>7</v>
      </c>
      <c r="B110">
        <v>4</v>
      </c>
      <c r="C110">
        <v>1</v>
      </c>
      <c r="D110" t="s">
        <v>14</v>
      </c>
      <c r="E110" t="s">
        <v>343</v>
      </c>
      <c r="F110" t="s">
        <v>329</v>
      </c>
      <c r="G110">
        <v>0.27629999999999999</v>
      </c>
      <c r="H110">
        <v>0.90895000000000004</v>
      </c>
      <c r="I110">
        <v>2.0314749999999999E-2</v>
      </c>
      <c r="J110">
        <v>6.1782360000000001</v>
      </c>
      <c r="K110">
        <v>6.1782360000000001</v>
      </c>
      <c r="L110">
        <v>6.1782360000000001</v>
      </c>
      <c r="M110">
        <v>6.1782360000000001</v>
      </c>
      <c r="N110">
        <v>5.8492100000000002</v>
      </c>
      <c r="O110">
        <v>5.9293810000000002</v>
      </c>
      <c r="P110">
        <v>5.8553769999999998</v>
      </c>
      <c r="Q110">
        <v>5.8553769999999998</v>
      </c>
      <c r="R110">
        <v>5.8553769999999998</v>
      </c>
      <c r="S110">
        <v>5.9315569999999997</v>
      </c>
      <c r="T110">
        <v>1519453.4</v>
      </c>
      <c r="U110">
        <v>1519453.4</v>
      </c>
      <c r="V110">
        <v>1519453.4</v>
      </c>
      <c r="W110">
        <v>1519453.4</v>
      </c>
      <c r="X110">
        <v>162986.20000000001</v>
      </c>
      <c r="Y110">
        <v>677455.8</v>
      </c>
      <c r="Z110">
        <v>170497.7</v>
      </c>
      <c r="AA110">
        <v>170497.7</v>
      </c>
      <c r="AB110">
        <v>170497.7</v>
      </c>
      <c r="AC110">
        <v>612254</v>
      </c>
    </row>
    <row r="111" spans="1:29" x14ac:dyDescent="0.25">
      <c r="A111">
        <v>7</v>
      </c>
      <c r="B111">
        <v>4</v>
      </c>
      <c r="C111">
        <v>1</v>
      </c>
      <c r="D111" t="s">
        <v>14</v>
      </c>
      <c r="E111" t="s">
        <v>343</v>
      </c>
      <c r="F111" t="s">
        <v>328</v>
      </c>
      <c r="G111">
        <v>0.17</v>
      </c>
      <c r="H111">
        <v>0.13</v>
      </c>
      <c r="I111">
        <v>2.0000000000000001E-4</v>
      </c>
      <c r="J111">
        <v>68.5</v>
      </c>
      <c r="K111">
        <v>68.5</v>
      </c>
      <c r="L111">
        <v>68.5</v>
      </c>
      <c r="M111">
        <v>68.5</v>
      </c>
      <c r="N111">
        <v>68.5</v>
      </c>
      <c r="O111">
        <v>68.5</v>
      </c>
      <c r="P111">
        <v>68.5</v>
      </c>
      <c r="Q111">
        <v>68.5</v>
      </c>
      <c r="R111">
        <v>68.5</v>
      </c>
      <c r="S111">
        <v>68.5</v>
      </c>
      <c r="T111">
        <v>2926000</v>
      </c>
      <c r="U111">
        <v>2926000</v>
      </c>
      <c r="V111">
        <v>2926000</v>
      </c>
      <c r="W111">
        <v>2926000</v>
      </c>
      <c r="X111">
        <v>2926000</v>
      </c>
      <c r="Y111">
        <v>2926000</v>
      </c>
      <c r="Z111">
        <v>2926000</v>
      </c>
      <c r="AA111">
        <v>2926000</v>
      </c>
      <c r="AB111">
        <v>2926000</v>
      </c>
      <c r="AC111">
        <v>2926000</v>
      </c>
    </row>
    <row r="112" spans="1:29" x14ac:dyDescent="0.25">
      <c r="A112">
        <v>7</v>
      </c>
      <c r="B112">
        <v>4</v>
      </c>
      <c r="C112">
        <v>1</v>
      </c>
      <c r="D112" t="s">
        <v>14</v>
      </c>
      <c r="E112" t="s">
        <v>343</v>
      </c>
      <c r="F112" t="s">
        <v>326</v>
      </c>
      <c r="G112">
        <v>0.72</v>
      </c>
      <c r="H112">
        <v>0.28000000000000003</v>
      </c>
      <c r="I112">
        <v>-999</v>
      </c>
      <c r="J112">
        <v>0.36</v>
      </c>
      <c r="K112">
        <v>0.36</v>
      </c>
      <c r="L112">
        <v>-999</v>
      </c>
      <c r="M112">
        <v>-999</v>
      </c>
      <c r="N112">
        <v>-999</v>
      </c>
      <c r="O112">
        <v>-999</v>
      </c>
      <c r="P112">
        <v>-999</v>
      </c>
      <c r="Q112">
        <v>-999</v>
      </c>
      <c r="R112">
        <v>-999</v>
      </c>
      <c r="S112">
        <v>-999</v>
      </c>
      <c r="T112">
        <v>1545600</v>
      </c>
      <c r="U112">
        <v>1545600</v>
      </c>
      <c r="V112">
        <v>-999</v>
      </c>
      <c r="W112">
        <v>-999</v>
      </c>
      <c r="X112">
        <v>-999</v>
      </c>
      <c r="Y112">
        <v>-999</v>
      </c>
      <c r="Z112">
        <v>-999</v>
      </c>
      <c r="AA112">
        <v>-999</v>
      </c>
      <c r="AB112">
        <v>-999</v>
      </c>
      <c r="AC112">
        <v>-999</v>
      </c>
    </row>
    <row r="113" spans="1:29" x14ac:dyDescent="0.25">
      <c r="A113">
        <v>8</v>
      </c>
      <c r="B113">
        <v>1</v>
      </c>
      <c r="C113">
        <v>1</v>
      </c>
      <c r="D113" t="s">
        <v>15</v>
      </c>
      <c r="E113" t="s">
        <v>349</v>
      </c>
      <c r="F113" t="s">
        <v>331</v>
      </c>
      <c r="G113">
        <v>0.6</v>
      </c>
      <c r="H113">
        <v>180</v>
      </c>
      <c r="I113">
        <v>7.2</v>
      </c>
      <c r="J113">
        <v>0.2</v>
      </c>
      <c r="K113">
        <v>0.5</v>
      </c>
      <c r="L113">
        <v>292.10000000000002</v>
      </c>
      <c r="M113">
        <v>300.10000000000002</v>
      </c>
      <c r="N113" t="s">
        <v>330</v>
      </c>
    </row>
    <row r="114" spans="1:29" x14ac:dyDescent="0.25">
      <c r="A114">
        <v>8</v>
      </c>
      <c r="B114">
        <v>1</v>
      </c>
      <c r="C114">
        <v>1</v>
      </c>
      <c r="D114" t="s">
        <v>15</v>
      </c>
      <c r="E114" t="s">
        <v>349</v>
      </c>
      <c r="F114" t="s">
        <v>329</v>
      </c>
      <c r="G114">
        <v>0.21659999999999999</v>
      </c>
      <c r="H114">
        <v>0.90080000000000005</v>
      </c>
      <c r="I114">
        <v>3.1833500000000001E-2</v>
      </c>
      <c r="J114">
        <v>1.994192</v>
      </c>
      <c r="K114">
        <v>4.287744</v>
      </c>
      <c r="L114">
        <v>4.2683590000000002</v>
      </c>
      <c r="M114">
        <v>3.2904469999999999</v>
      </c>
      <c r="N114">
        <v>3.0502669999999998</v>
      </c>
      <c r="O114">
        <v>0.75671500000000003</v>
      </c>
      <c r="P114">
        <v>3.0502669999999998</v>
      </c>
      <c r="Q114">
        <v>3.2896510000000001</v>
      </c>
      <c r="R114">
        <v>3.2727659999999998</v>
      </c>
      <c r="S114">
        <v>1.0799989999999999</v>
      </c>
      <c r="T114">
        <v>2118010</v>
      </c>
      <c r="U114">
        <v>2118499.9</v>
      </c>
      <c r="V114">
        <v>2133802</v>
      </c>
      <c r="W114">
        <v>95882.6</v>
      </c>
      <c r="X114">
        <v>777056.1</v>
      </c>
      <c r="Y114">
        <v>776566.2</v>
      </c>
      <c r="Z114">
        <v>777056.1</v>
      </c>
      <c r="AA114">
        <v>134966.39999999999</v>
      </c>
      <c r="AB114">
        <v>121896</v>
      </c>
      <c r="AC114">
        <v>617575.5</v>
      </c>
    </row>
    <row r="115" spans="1:29" x14ac:dyDescent="0.25">
      <c r="A115">
        <v>8</v>
      </c>
      <c r="B115">
        <v>1</v>
      </c>
      <c r="C115">
        <v>1</v>
      </c>
      <c r="D115" t="s">
        <v>15</v>
      </c>
      <c r="E115" t="s">
        <v>349</v>
      </c>
      <c r="F115" t="s">
        <v>328</v>
      </c>
      <c r="G115">
        <v>0.14000000000000001</v>
      </c>
      <c r="H115">
        <v>0.91</v>
      </c>
      <c r="I115">
        <v>2.5999999999999999E-2</v>
      </c>
      <c r="J115">
        <v>1.1499999999999999</v>
      </c>
      <c r="K115">
        <v>0.19</v>
      </c>
      <c r="L115">
        <v>3.5999999999999997E-2</v>
      </c>
      <c r="M115">
        <v>3.5999999999999997E-2</v>
      </c>
      <c r="N115">
        <v>3.5999999999999997E-2</v>
      </c>
      <c r="O115">
        <v>0.7</v>
      </c>
      <c r="P115">
        <v>0.7</v>
      </c>
      <c r="Q115">
        <v>0.7</v>
      </c>
      <c r="R115">
        <v>0.7</v>
      </c>
      <c r="S115">
        <v>0.7</v>
      </c>
      <c r="T115">
        <v>1957200</v>
      </c>
      <c r="U115">
        <v>912000</v>
      </c>
      <c r="V115">
        <v>96600</v>
      </c>
      <c r="W115">
        <v>96600</v>
      </c>
      <c r="X115">
        <v>96600</v>
      </c>
      <c r="Y115">
        <v>840000</v>
      </c>
      <c r="Z115">
        <v>840000</v>
      </c>
      <c r="AA115">
        <v>840000</v>
      </c>
      <c r="AB115">
        <v>840000</v>
      </c>
      <c r="AC115">
        <v>840000</v>
      </c>
    </row>
    <row r="116" spans="1:29" x14ac:dyDescent="0.25">
      <c r="A116">
        <v>8</v>
      </c>
      <c r="B116">
        <v>1</v>
      </c>
      <c r="C116">
        <v>1</v>
      </c>
      <c r="D116" t="s">
        <v>15</v>
      </c>
      <c r="E116" t="s">
        <v>349</v>
      </c>
      <c r="F116" t="s">
        <v>326</v>
      </c>
      <c r="G116">
        <v>0.23</v>
      </c>
      <c r="H116">
        <v>0.88</v>
      </c>
      <c r="I116">
        <v>-999</v>
      </c>
      <c r="J116">
        <v>1.9</v>
      </c>
      <c r="K116">
        <v>0.56000000000000005</v>
      </c>
      <c r="L116">
        <v>0.36</v>
      </c>
      <c r="M116">
        <v>-999</v>
      </c>
      <c r="N116">
        <v>-999</v>
      </c>
      <c r="O116">
        <v>-999</v>
      </c>
      <c r="P116">
        <v>-999</v>
      </c>
      <c r="Q116">
        <v>-999</v>
      </c>
      <c r="R116">
        <v>-999</v>
      </c>
      <c r="S116">
        <v>-999</v>
      </c>
      <c r="T116">
        <v>2100000</v>
      </c>
      <c r="U116">
        <v>1773000</v>
      </c>
      <c r="V116">
        <v>1545600</v>
      </c>
      <c r="W116">
        <v>-999</v>
      </c>
      <c r="X116">
        <v>-999</v>
      </c>
      <c r="Y116">
        <v>-999</v>
      </c>
      <c r="Z116">
        <v>-999</v>
      </c>
      <c r="AA116">
        <v>-999</v>
      </c>
      <c r="AB116">
        <v>-999</v>
      </c>
      <c r="AC116">
        <v>-999</v>
      </c>
    </row>
    <row r="117" spans="1:29" x14ac:dyDescent="0.25">
      <c r="A117">
        <v>8</v>
      </c>
      <c r="B117">
        <v>2</v>
      </c>
      <c r="C117">
        <v>1</v>
      </c>
      <c r="D117" t="s">
        <v>15</v>
      </c>
      <c r="E117" t="s">
        <v>348</v>
      </c>
      <c r="F117" t="s">
        <v>331</v>
      </c>
      <c r="G117">
        <v>0.7</v>
      </c>
      <c r="H117">
        <v>45</v>
      </c>
      <c r="I117">
        <v>1.8</v>
      </c>
      <c r="J117">
        <v>0.375</v>
      </c>
      <c r="K117">
        <v>0.6</v>
      </c>
      <c r="L117">
        <v>285.10000000000002</v>
      </c>
      <c r="M117">
        <v>310.10000000000002</v>
      </c>
      <c r="N117" t="s">
        <v>330</v>
      </c>
    </row>
    <row r="118" spans="1:29" x14ac:dyDescent="0.25">
      <c r="A118">
        <v>8</v>
      </c>
      <c r="B118">
        <v>2</v>
      </c>
      <c r="C118">
        <v>1</v>
      </c>
      <c r="D118" t="s">
        <v>15</v>
      </c>
      <c r="E118" t="s">
        <v>348</v>
      </c>
      <c r="F118" t="s">
        <v>329</v>
      </c>
      <c r="G118">
        <v>0.25919999999999999</v>
      </c>
      <c r="H118">
        <v>0.90959999999999996</v>
      </c>
      <c r="I118">
        <v>2.8566999999999999E-2</v>
      </c>
      <c r="J118">
        <v>2.0295109999999998</v>
      </c>
      <c r="K118">
        <v>6.1459229999999998</v>
      </c>
      <c r="L118">
        <v>5.8496730000000001</v>
      </c>
      <c r="M118">
        <v>6.2115910000000003</v>
      </c>
      <c r="N118">
        <v>4.7746139999999997</v>
      </c>
      <c r="O118">
        <v>0.65820199999999995</v>
      </c>
      <c r="P118">
        <v>4.7746139999999997</v>
      </c>
      <c r="Q118">
        <v>5.6975809999999996</v>
      </c>
      <c r="R118">
        <v>5.8490539999999998</v>
      </c>
      <c r="S118">
        <v>1.8081370000000001</v>
      </c>
      <c r="T118">
        <v>1523581.8</v>
      </c>
      <c r="U118">
        <v>1524673.7</v>
      </c>
      <c r="V118">
        <v>166268.6</v>
      </c>
      <c r="W118">
        <v>917579.1</v>
      </c>
      <c r="X118">
        <v>771964.5</v>
      </c>
      <c r="Y118">
        <v>770872.6</v>
      </c>
      <c r="Z118">
        <v>771964.5</v>
      </c>
      <c r="AA118">
        <v>226938.1</v>
      </c>
      <c r="AB118">
        <v>203989.7</v>
      </c>
      <c r="AC118">
        <v>628112.19999999995</v>
      </c>
    </row>
    <row r="119" spans="1:29" x14ac:dyDescent="0.25">
      <c r="A119">
        <v>8</v>
      </c>
      <c r="B119">
        <v>2</v>
      </c>
      <c r="C119">
        <v>1</v>
      </c>
      <c r="D119" t="s">
        <v>15</v>
      </c>
      <c r="E119" t="s">
        <v>348</v>
      </c>
      <c r="F119" t="s">
        <v>328</v>
      </c>
      <c r="G119">
        <v>0.35</v>
      </c>
      <c r="H119">
        <v>0.92</v>
      </c>
      <c r="I119">
        <v>1.49E-2</v>
      </c>
      <c r="J119">
        <v>1.44</v>
      </c>
      <c r="K119">
        <v>0.94750000000000001</v>
      </c>
      <c r="L119">
        <v>3.5999999999999997E-2</v>
      </c>
      <c r="M119">
        <v>3.5999999999999997E-2</v>
      </c>
      <c r="N119">
        <v>3.5999999999999997E-2</v>
      </c>
      <c r="O119">
        <v>3.5999999999999997E-2</v>
      </c>
      <c r="P119">
        <v>3.5999999999999997E-2</v>
      </c>
      <c r="Q119">
        <v>3.5999999999999997E-2</v>
      </c>
      <c r="R119">
        <v>3.5999999999999997E-2</v>
      </c>
      <c r="S119">
        <v>0.15</v>
      </c>
      <c r="T119">
        <v>1478400</v>
      </c>
      <c r="U119">
        <v>1683412.5</v>
      </c>
      <c r="V119">
        <v>96600</v>
      </c>
      <c r="W119">
        <v>96600</v>
      </c>
      <c r="X119">
        <v>96600</v>
      </c>
      <c r="Y119">
        <v>96600</v>
      </c>
      <c r="Z119">
        <v>96600</v>
      </c>
      <c r="AA119">
        <v>96600</v>
      </c>
      <c r="AB119">
        <v>96600</v>
      </c>
      <c r="AC119">
        <v>994000</v>
      </c>
    </row>
    <row r="120" spans="1:29" x14ac:dyDescent="0.25">
      <c r="A120">
        <v>8</v>
      </c>
      <c r="B120">
        <v>2</v>
      </c>
      <c r="C120">
        <v>1</v>
      </c>
      <c r="D120" t="s">
        <v>15</v>
      </c>
      <c r="E120" t="s">
        <v>348</v>
      </c>
      <c r="F120" t="s">
        <v>326</v>
      </c>
      <c r="G120">
        <v>0.13</v>
      </c>
      <c r="H120">
        <v>0.91</v>
      </c>
      <c r="I120">
        <v>-999</v>
      </c>
      <c r="J120">
        <v>1.67</v>
      </c>
      <c r="K120">
        <v>0.55789999999999995</v>
      </c>
      <c r="L120">
        <v>-999</v>
      </c>
      <c r="M120">
        <v>-999</v>
      </c>
      <c r="N120">
        <v>-999</v>
      </c>
      <c r="O120">
        <v>-999</v>
      </c>
      <c r="P120">
        <v>-999</v>
      </c>
      <c r="Q120">
        <v>-999</v>
      </c>
      <c r="R120">
        <v>-999</v>
      </c>
      <c r="S120">
        <v>-999</v>
      </c>
      <c r="T120">
        <v>2060500</v>
      </c>
      <c r="U120">
        <v>1712300</v>
      </c>
      <c r="V120">
        <v>-999</v>
      </c>
      <c r="W120">
        <v>-999</v>
      </c>
      <c r="X120">
        <v>-999</v>
      </c>
      <c r="Y120">
        <v>-999</v>
      </c>
      <c r="Z120">
        <v>-999</v>
      </c>
      <c r="AA120">
        <v>-999</v>
      </c>
      <c r="AB120">
        <v>-999</v>
      </c>
      <c r="AC120">
        <v>-999</v>
      </c>
    </row>
    <row r="121" spans="1:29" x14ac:dyDescent="0.25">
      <c r="A121">
        <v>8</v>
      </c>
      <c r="B121">
        <v>3</v>
      </c>
      <c r="C121">
        <v>1</v>
      </c>
      <c r="D121" t="s">
        <v>15</v>
      </c>
      <c r="E121" t="s">
        <v>347</v>
      </c>
      <c r="F121" t="s">
        <v>331</v>
      </c>
      <c r="G121">
        <v>0.5</v>
      </c>
      <c r="H121">
        <v>12</v>
      </c>
      <c r="I121">
        <v>0.48</v>
      </c>
      <c r="J121">
        <v>0.61538499999999996</v>
      </c>
      <c r="K121">
        <v>0.35</v>
      </c>
      <c r="L121">
        <v>285.10000000000002</v>
      </c>
      <c r="M121">
        <v>310.10000000000002</v>
      </c>
      <c r="N121" t="s">
        <v>330</v>
      </c>
    </row>
    <row r="122" spans="1:29" x14ac:dyDescent="0.25">
      <c r="A122">
        <v>8</v>
      </c>
      <c r="B122">
        <v>3</v>
      </c>
      <c r="C122">
        <v>1</v>
      </c>
      <c r="D122" t="s">
        <v>15</v>
      </c>
      <c r="E122" t="s">
        <v>347</v>
      </c>
      <c r="F122" t="s">
        <v>329</v>
      </c>
      <c r="G122">
        <v>0.25919999999999999</v>
      </c>
      <c r="H122">
        <v>0.90959999999999996</v>
      </c>
      <c r="I122">
        <v>2.8566999999999999E-2</v>
      </c>
      <c r="J122">
        <v>2.0295109999999998</v>
      </c>
      <c r="K122">
        <v>6.1459229999999998</v>
      </c>
      <c r="L122">
        <v>5.8496730000000001</v>
      </c>
      <c r="M122">
        <v>6.2115910000000003</v>
      </c>
      <c r="N122">
        <v>4.7746139999999997</v>
      </c>
      <c r="O122">
        <v>0.65820199999999995</v>
      </c>
      <c r="P122">
        <v>4.7746139999999997</v>
      </c>
      <c r="Q122">
        <v>5.6975809999999996</v>
      </c>
      <c r="R122">
        <v>5.8490539999999998</v>
      </c>
      <c r="S122">
        <v>1.8081370000000001</v>
      </c>
      <c r="T122">
        <v>1523581.8</v>
      </c>
      <c r="U122">
        <v>1524673.7</v>
      </c>
      <c r="V122">
        <v>166268.6</v>
      </c>
      <c r="W122">
        <v>917579.1</v>
      </c>
      <c r="X122">
        <v>771964.5</v>
      </c>
      <c r="Y122">
        <v>770872.6</v>
      </c>
      <c r="Z122">
        <v>771964.5</v>
      </c>
      <c r="AA122">
        <v>226938.1</v>
      </c>
      <c r="AB122">
        <v>203989.7</v>
      </c>
      <c r="AC122">
        <v>628112.19999999995</v>
      </c>
    </row>
    <row r="123" spans="1:29" x14ac:dyDescent="0.25">
      <c r="A123">
        <v>8</v>
      </c>
      <c r="B123">
        <v>3</v>
      </c>
      <c r="C123">
        <v>1</v>
      </c>
      <c r="D123" t="s">
        <v>15</v>
      </c>
      <c r="E123" t="s">
        <v>347</v>
      </c>
      <c r="F123" t="s">
        <v>328</v>
      </c>
      <c r="G123">
        <v>0.35</v>
      </c>
      <c r="H123">
        <v>0.92</v>
      </c>
      <c r="I123">
        <v>1.49E-2</v>
      </c>
      <c r="J123">
        <v>1.44</v>
      </c>
      <c r="K123">
        <v>0.94750000000000001</v>
      </c>
      <c r="L123">
        <v>3.5999999999999997E-2</v>
      </c>
      <c r="M123">
        <v>3.5999999999999997E-2</v>
      </c>
      <c r="N123">
        <v>3.5999999999999997E-2</v>
      </c>
      <c r="O123">
        <v>3.5999999999999997E-2</v>
      </c>
      <c r="P123">
        <v>3.5999999999999997E-2</v>
      </c>
      <c r="Q123">
        <v>3.5999999999999997E-2</v>
      </c>
      <c r="R123">
        <v>3.5999999999999997E-2</v>
      </c>
      <c r="S123">
        <v>0.15</v>
      </c>
      <c r="T123">
        <v>1478400</v>
      </c>
      <c r="U123">
        <v>1683412.5</v>
      </c>
      <c r="V123">
        <v>96600</v>
      </c>
      <c r="W123">
        <v>96600</v>
      </c>
      <c r="X123">
        <v>96600</v>
      </c>
      <c r="Y123">
        <v>96600</v>
      </c>
      <c r="Z123">
        <v>96600</v>
      </c>
      <c r="AA123">
        <v>96600</v>
      </c>
      <c r="AB123">
        <v>96600</v>
      </c>
      <c r="AC123">
        <v>994000</v>
      </c>
    </row>
    <row r="124" spans="1:29" x14ac:dyDescent="0.25">
      <c r="A124">
        <v>8</v>
      </c>
      <c r="B124">
        <v>3</v>
      </c>
      <c r="C124">
        <v>1</v>
      </c>
      <c r="D124" t="s">
        <v>15</v>
      </c>
      <c r="E124" t="s">
        <v>347</v>
      </c>
      <c r="F124" t="s">
        <v>326</v>
      </c>
      <c r="G124">
        <v>0.13</v>
      </c>
      <c r="H124">
        <v>0.91</v>
      </c>
      <c r="I124">
        <v>-999</v>
      </c>
      <c r="J124">
        <v>1.67</v>
      </c>
      <c r="K124">
        <v>0.55789999999999995</v>
      </c>
      <c r="L124">
        <v>-999</v>
      </c>
      <c r="M124">
        <v>-999</v>
      </c>
      <c r="N124">
        <v>-999</v>
      </c>
      <c r="O124">
        <v>-999</v>
      </c>
      <c r="P124">
        <v>-999</v>
      </c>
      <c r="Q124">
        <v>-999</v>
      </c>
      <c r="R124">
        <v>-999</v>
      </c>
      <c r="S124">
        <v>-999</v>
      </c>
      <c r="T124">
        <v>2060500</v>
      </c>
      <c r="U124">
        <v>1712300</v>
      </c>
      <c r="V124">
        <v>-999</v>
      </c>
      <c r="W124">
        <v>-999</v>
      </c>
      <c r="X124">
        <v>-999</v>
      </c>
      <c r="Y124">
        <v>-999</v>
      </c>
      <c r="Z124">
        <v>-999</v>
      </c>
      <c r="AA124">
        <v>-999</v>
      </c>
      <c r="AB124">
        <v>-999</v>
      </c>
      <c r="AC124">
        <v>-999</v>
      </c>
    </row>
    <row r="125" spans="1:29" x14ac:dyDescent="0.25">
      <c r="A125">
        <v>8</v>
      </c>
      <c r="B125">
        <v>4</v>
      </c>
      <c r="C125">
        <v>1</v>
      </c>
      <c r="D125" t="s">
        <v>15</v>
      </c>
      <c r="E125" t="s">
        <v>346</v>
      </c>
      <c r="F125" t="s">
        <v>331</v>
      </c>
      <c r="G125">
        <v>0.4</v>
      </c>
      <c r="H125">
        <v>8</v>
      </c>
      <c r="I125">
        <v>0.8</v>
      </c>
      <c r="J125">
        <v>0.9375</v>
      </c>
      <c r="K125">
        <v>0.2</v>
      </c>
      <c r="L125">
        <v>285.10000000000002</v>
      </c>
      <c r="M125">
        <v>373.1</v>
      </c>
      <c r="N125" t="s">
        <v>330</v>
      </c>
    </row>
    <row r="126" spans="1:29" x14ac:dyDescent="0.25">
      <c r="A126">
        <v>8</v>
      </c>
      <c r="B126">
        <v>4</v>
      </c>
      <c r="C126">
        <v>1</v>
      </c>
      <c r="D126" t="s">
        <v>15</v>
      </c>
      <c r="E126" t="s">
        <v>346</v>
      </c>
      <c r="F126" t="s">
        <v>329</v>
      </c>
      <c r="G126">
        <v>0.27629999999999999</v>
      </c>
      <c r="H126">
        <v>0.90895000000000004</v>
      </c>
      <c r="I126">
        <v>2.0314749999999999E-2</v>
      </c>
      <c r="J126">
        <v>6.1782360000000001</v>
      </c>
      <c r="K126">
        <v>6.1782360000000001</v>
      </c>
      <c r="L126">
        <v>6.1782360000000001</v>
      </c>
      <c r="M126">
        <v>6.1782360000000001</v>
      </c>
      <c r="N126">
        <v>5.8492100000000002</v>
      </c>
      <c r="O126">
        <v>5.9293810000000002</v>
      </c>
      <c r="P126">
        <v>5.8553769999999998</v>
      </c>
      <c r="Q126">
        <v>5.8553769999999998</v>
      </c>
      <c r="R126">
        <v>5.8553769999999998</v>
      </c>
      <c r="S126">
        <v>5.9315569999999997</v>
      </c>
      <c r="T126">
        <v>1519453.4</v>
      </c>
      <c r="U126">
        <v>1519453.4</v>
      </c>
      <c r="V126">
        <v>1519453.4</v>
      </c>
      <c r="W126">
        <v>1519453.4</v>
      </c>
      <c r="X126">
        <v>162986.20000000001</v>
      </c>
      <c r="Y126">
        <v>677455.8</v>
      </c>
      <c r="Z126">
        <v>170497.7</v>
      </c>
      <c r="AA126">
        <v>170497.7</v>
      </c>
      <c r="AB126">
        <v>170497.7</v>
      </c>
      <c r="AC126">
        <v>612254</v>
      </c>
    </row>
    <row r="127" spans="1:29" x14ac:dyDescent="0.25">
      <c r="A127">
        <v>8</v>
      </c>
      <c r="B127">
        <v>4</v>
      </c>
      <c r="C127">
        <v>1</v>
      </c>
      <c r="D127" t="s">
        <v>15</v>
      </c>
      <c r="E127" t="s">
        <v>346</v>
      </c>
      <c r="F127" t="s">
        <v>328</v>
      </c>
      <c r="G127">
        <v>0.23</v>
      </c>
      <c r="H127">
        <v>0.9</v>
      </c>
      <c r="I127">
        <v>1.47E-2</v>
      </c>
      <c r="J127">
        <v>1.2</v>
      </c>
      <c r="K127">
        <v>0.03</v>
      </c>
      <c r="L127">
        <v>0.15</v>
      </c>
      <c r="M127">
        <v>0.03</v>
      </c>
      <c r="N127">
        <v>0.03</v>
      </c>
      <c r="O127">
        <v>0.03</v>
      </c>
      <c r="P127">
        <v>0.04</v>
      </c>
      <c r="Q127">
        <v>0.04</v>
      </c>
      <c r="R127">
        <v>0.04</v>
      </c>
      <c r="S127">
        <v>0.16</v>
      </c>
      <c r="T127">
        <v>1700000</v>
      </c>
      <c r="U127">
        <v>1206</v>
      </c>
      <c r="V127">
        <v>994000</v>
      </c>
      <c r="W127">
        <v>1206</v>
      </c>
      <c r="X127">
        <v>1206</v>
      </c>
      <c r="Y127">
        <v>1206</v>
      </c>
      <c r="Z127">
        <v>10080</v>
      </c>
      <c r="AA127">
        <v>10080</v>
      </c>
      <c r="AB127">
        <v>10080</v>
      </c>
      <c r="AC127">
        <v>609000</v>
      </c>
    </row>
    <row r="128" spans="1:29" x14ac:dyDescent="0.25">
      <c r="A128">
        <v>8</v>
      </c>
      <c r="B128">
        <v>4</v>
      </c>
      <c r="C128">
        <v>1</v>
      </c>
      <c r="D128" t="s">
        <v>15</v>
      </c>
      <c r="E128" t="s">
        <v>346</v>
      </c>
      <c r="F128" t="s">
        <v>326</v>
      </c>
      <c r="G128">
        <v>0.72</v>
      </c>
      <c r="H128">
        <v>0.28000000000000003</v>
      </c>
      <c r="I128">
        <v>-999</v>
      </c>
      <c r="J128">
        <v>0.36</v>
      </c>
      <c r="K128">
        <v>0.36</v>
      </c>
      <c r="L128">
        <v>-999</v>
      </c>
      <c r="M128">
        <v>-999</v>
      </c>
      <c r="N128">
        <v>-999</v>
      </c>
      <c r="O128">
        <v>-999</v>
      </c>
      <c r="P128">
        <v>-999</v>
      </c>
      <c r="Q128">
        <v>-999</v>
      </c>
      <c r="R128">
        <v>-999</v>
      </c>
      <c r="S128">
        <v>-999</v>
      </c>
      <c r="T128">
        <v>1545600</v>
      </c>
      <c r="U128">
        <v>1545600</v>
      </c>
      <c r="V128">
        <v>-999</v>
      </c>
      <c r="W128">
        <v>-999</v>
      </c>
      <c r="X128">
        <v>-999</v>
      </c>
      <c r="Y128">
        <v>-999</v>
      </c>
      <c r="Z128">
        <v>-999</v>
      </c>
      <c r="AA128">
        <v>-999</v>
      </c>
      <c r="AB128">
        <v>-999</v>
      </c>
      <c r="AC128">
        <v>-999</v>
      </c>
    </row>
    <row r="129" spans="1:29" x14ac:dyDescent="0.25">
      <c r="A129">
        <v>9</v>
      </c>
      <c r="B129">
        <v>1</v>
      </c>
      <c r="C129">
        <v>1</v>
      </c>
      <c r="D129" t="s">
        <v>16</v>
      </c>
      <c r="E129" t="s">
        <v>334</v>
      </c>
      <c r="F129" t="s">
        <v>331</v>
      </c>
      <c r="G129">
        <v>0.9</v>
      </c>
      <c r="H129">
        <v>60</v>
      </c>
      <c r="I129">
        <v>2.4</v>
      </c>
      <c r="J129">
        <v>0.25</v>
      </c>
      <c r="K129">
        <v>0.4</v>
      </c>
      <c r="L129">
        <v>290.10000000000002</v>
      </c>
      <c r="M129">
        <v>305.10000000000002</v>
      </c>
      <c r="N129" t="s">
        <v>330</v>
      </c>
    </row>
    <row r="130" spans="1:29" x14ac:dyDescent="0.25">
      <c r="A130">
        <v>9</v>
      </c>
      <c r="B130">
        <v>1</v>
      </c>
      <c r="C130">
        <v>1</v>
      </c>
      <c r="D130" t="s">
        <v>16</v>
      </c>
      <c r="E130" t="s">
        <v>334</v>
      </c>
      <c r="F130" t="s">
        <v>329</v>
      </c>
      <c r="G130">
        <v>0.21659999999999999</v>
      </c>
      <c r="H130">
        <v>0.90080000000000005</v>
      </c>
      <c r="I130">
        <v>3.1833500000000001E-2</v>
      </c>
      <c r="J130">
        <v>1.994192</v>
      </c>
      <c r="K130">
        <v>4.287744</v>
      </c>
      <c r="L130">
        <v>4.2683590000000002</v>
      </c>
      <c r="M130">
        <v>3.2904469999999999</v>
      </c>
      <c r="N130">
        <v>3.0502669999999998</v>
      </c>
      <c r="O130">
        <v>0.75671500000000003</v>
      </c>
      <c r="P130">
        <v>3.0502669999999998</v>
      </c>
      <c r="Q130">
        <v>3.2896510000000001</v>
      </c>
      <c r="R130">
        <v>3.2727659999999998</v>
      </c>
      <c r="S130">
        <v>1.0799989999999999</v>
      </c>
      <c r="T130">
        <v>2118010</v>
      </c>
      <c r="U130">
        <v>2118499.9</v>
      </c>
      <c r="V130">
        <v>2133802</v>
      </c>
      <c r="W130">
        <v>95882.6</v>
      </c>
      <c r="X130">
        <v>777056.1</v>
      </c>
      <c r="Y130">
        <v>776566.2</v>
      </c>
      <c r="Z130">
        <v>777056.1</v>
      </c>
      <c r="AA130">
        <v>134966.39999999999</v>
      </c>
      <c r="AB130">
        <v>121896</v>
      </c>
      <c r="AC130">
        <v>617575.5</v>
      </c>
    </row>
    <row r="131" spans="1:29" x14ac:dyDescent="0.25">
      <c r="A131">
        <v>9</v>
      </c>
      <c r="B131">
        <v>1</v>
      </c>
      <c r="C131">
        <v>1</v>
      </c>
      <c r="D131" t="s">
        <v>16</v>
      </c>
      <c r="E131" t="s">
        <v>334</v>
      </c>
      <c r="F131" t="s">
        <v>328</v>
      </c>
      <c r="G131">
        <v>0.14000000000000001</v>
      </c>
      <c r="H131">
        <v>0.91</v>
      </c>
      <c r="I131">
        <v>2.5999999999999999E-2</v>
      </c>
      <c r="J131">
        <v>1.1499999999999999</v>
      </c>
      <c r="K131">
        <v>0.19</v>
      </c>
      <c r="L131">
        <v>3.5999999999999997E-2</v>
      </c>
      <c r="M131">
        <v>3.5999999999999997E-2</v>
      </c>
      <c r="N131">
        <v>3.5999999999999997E-2</v>
      </c>
      <c r="O131">
        <v>0.7</v>
      </c>
      <c r="P131">
        <v>0.7</v>
      </c>
      <c r="Q131">
        <v>0.7</v>
      </c>
      <c r="R131">
        <v>0.7</v>
      </c>
      <c r="S131">
        <v>0.7</v>
      </c>
      <c r="T131">
        <v>1957200</v>
      </c>
      <c r="U131">
        <v>912000</v>
      </c>
      <c r="V131">
        <v>96600</v>
      </c>
      <c r="W131">
        <v>96600</v>
      </c>
      <c r="X131">
        <v>96600</v>
      </c>
      <c r="Y131">
        <v>840000</v>
      </c>
      <c r="Z131">
        <v>840000</v>
      </c>
      <c r="AA131">
        <v>840000</v>
      </c>
      <c r="AB131">
        <v>840000</v>
      </c>
      <c r="AC131">
        <v>840000</v>
      </c>
    </row>
    <row r="132" spans="1:29" x14ac:dyDescent="0.25">
      <c r="A132">
        <v>9</v>
      </c>
      <c r="B132">
        <v>1</v>
      </c>
      <c r="C132">
        <v>1</v>
      </c>
      <c r="D132" t="s">
        <v>16</v>
      </c>
      <c r="E132" t="s">
        <v>334</v>
      </c>
      <c r="F132" t="s">
        <v>326</v>
      </c>
      <c r="G132">
        <v>0.13</v>
      </c>
      <c r="H132">
        <v>0.91</v>
      </c>
      <c r="I132">
        <v>-999</v>
      </c>
      <c r="J132">
        <v>1.67</v>
      </c>
      <c r="K132">
        <v>0.55789999999999995</v>
      </c>
      <c r="L132">
        <v>-999</v>
      </c>
      <c r="M132">
        <v>-999</v>
      </c>
      <c r="N132">
        <v>-999</v>
      </c>
      <c r="O132">
        <v>-999</v>
      </c>
      <c r="P132">
        <v>-999</v>
      </c>
      <c r="Q132">
        <v>-999</v>
      </c>
      <c r="R132">
        <v>-999</v>
      </c>
      <c r="S132">
        <v>-999</v>
      </c>
      <c r="T132">
        <v>2060500</v>
      </c>
      <c r="U132">
        <v>1712300</v>
      </c>
      <c r="V132">
        <v>-999</v>
      </c>
      <c r="W132">
        <v>-999</v>
      </c>
      <c r="X132">
        <v>-999</v>
      </c>
      <c r="Y132">
        <v>-999</v>
      </c>
      <c r="Z132">
        <v>-999</v>
      </c>
      <c r="AA132">
        <v>-999</v>
      </c>
      <c r="AB132">
        <v>-999</v>
      </c>
      <c r="AC132">
        <v>-999</v>
      </c>
    </row>
    <row r="133" spans="1:29" x14ac:dyDescent="0.25">
      <c r="A133">
        <v>9</v>
      </c>
      <c r="B133">
        <v>2</v>
      </c>
      <c r="C133">
        <v>1</v>
      </c>
      <c r="D133" t="s">
        <v>16</v>
      </c>
      <c r="E133" t="s">
        <v>333</v>
      </c>
      <c r="F133" t="s">
        <v>331</v>
      </c>
      <c r="G133">
        <v>0.6</v>
      </c>
      <c r="H133">
        <v>20</v>
      </c>
      <c r="I133">
        <v>0.8</v>
      </c>
      <c r="J133">
        <v>0.5</v>
      </c>
      <c r="K133">
        <v>0.6</v>
      </c>
      <c r="L133">
        <v>285.10000000000002</v>
      </c>
      <c r="M133">
        <v>373.1</v>
      </c>
      <c r="N133" t="s">
        <v>330</v>
      </c>
    </row>
    <row r="134" spans="1:29" x14ac:dyDescent="0.25">
      <c r="A134">
        <v>9</v>
      </c>
      <c r="B134">
        <v>2</v>
      </c>
      <c r="C134">
        <v>1</v>
      </c>
      <c r="D134" t="s">
        <v>16</v>
      </c>
      <c r="E134" t="s">
        <v>333</v>
      </c>
      <c r="F134" t="s">
        <v>329</v>
      </c>
      <c r="G134">
        <v>0.21659999999999999</v>
      </c>
      <c r="H134">
        <v>0.90080000000000005</v>
      </c>
      <c r="I134">
        <v>3.1833500000000001E-2</v>
      </c>
      <c r="J134">
        <v>1.994192</v>
      </c>
      <c r="K134">
        <v>4.287744</v>
      </c>
      <c r="L134">
        <v>4.2683590000000002</v>
      </c>
      <c r="M134">
        <v>3.2904469999999999</v>
      </c>
      <c r="N134">
        <v>3.0502669999999998</v>
      </c>
      <c r="O134">
        <v>0.75671500000000003</v>
      </c>
      <c r="P134">
        <v>3.0502669999999998</v>
      </c>
      <c r="Q134">
        <v>3.2896510000000001</v>
      </c>
      <c r="R134">
        <v>3.2727659999999998</v>
      </c>
      <c r="S134">
        <v>1.0799989999999999</v>
      </c>
      <c r="T134">
        <v>2118010</v>
      </c>
      <c r="U134">
        <v>2118499.9</v>
      </c>
      <c r="V134">
        <v>2133802</v>
      </c>
      <c r="W134">
        <v>95882.6</v>
      </c>
      <c r="X134">
        <v>777056.1</v>
      </c>
      <c r="Y134">
        <v>776566.2</v>
      </c>
      <c r="Z134">
        <v>777056.1</v>
      </c>
      <c r="AA134">
        <v>134966.39999999999</v>
      </c>
      <c r="AB134">
        <v>121896</v>
      </c>
      <c r="AC134">
        <v>617575.5</v>
      </c>
    </row>
    <row r="135" spans="1:29" x14ac:dyDescent="0.25">
      <c r="A135">
        <v>9</v>
      </c>
      <c r="B135">
        <v>2</v>
      </c>
      <c r="C135">
        <v>1</v>
      </c>
      <c r="D135" t="s">
        <v>16</v>
      </c>
      <c r="E135" t="s">
        <v>333</v>
      </c>
      <c r="F135" t="s">
        <v>328</v>
      </c>
      <c r="G135">
        <v>0.35</v>
      </c>
      <c r="H135">
        <v>0.92</v>
      </c>
      <c r="I135">
        <v>1.49E-2</v>
      </c>
      <c r="J135">
        <v>1.44</v>
      </c>
      <c r="K135">
        <v>0.94750000000000001</v>
      </c>
      <c r="L135">
        <v>3.5999999999999997E-2</v>
      </c>
      <c r="M135">
        <v>3.5999999999999997E-2</v>
      </c>
      <c r="N135">
        <v>3.5999999999999997E-2</v>
      </c>
      <c r="O135">
        <v>3.5999999999999997E-2</v>
      </c>
      <c r="P135">
        <v>3.5999999999999997E-2</v>
      </c>
      <c r="Q135">
        <v>3.5999999999999997E-2</v>
      </c>
      <c r="R135">
        <v>3.5999999999999997E-2</v>
      </c>
      <c r="S135">
        <v>0.15</v>
      </c>
      <c r="T135">
        <v>1478400</v>
      </c>
      <c r="U135">
        <v>1683412.5</v>
      </c>
      <c r="V135">
        <v>96600</v>
      </c>
      <c r="W135">
        <v>96600</v>
      </c>
      <c r="X135">
        <v>96600</v>
      </c>
      <c r="Y135">
        <v>96600</v>
      </c>
      <c r="Z135">
        <v>96600</v>
      </c>
      <c r="AA135">
        <v>96600</v>
      </c>
      <c r="AB135">
        <v>96600</v>
      </c>
      <c r="AC135">
        <v>994000</v>
      </c>
    </row>
    <row r="136" spans="1:29" x14ac:dyDescent="0.25">
      <c r="A136">
        <v>9</v>
      </c>
      <c r="B136">
        <v>2</v>
      </c>
      <c r="C136">
        <v>1</v>
      </c>
      <c r="D136" t="s">
        <v>16</v>
      </c>
      <c r="E136" t="s">
        <v>333</v>
      </c>
      <c r="F136" t="s">
        <v>326</v>
      </c>
      <c r="G136">
        <v>0.13</v>
      </c>
      <c r="H136">
        <v>0.91</v>
      </c>
      <c r="I136">
        <v>-999</v>
      </c>
      <c r="J136">
        <v>0.64</v>
      </c>
      <c r="K136">
        <v>0.36</v>
      </c>
      <c r="L136">
        <v>-999</v>
      </c>
      <c r="M136">
        <v>-999</v>
      </c>
      <c r="N136">
        <v>-999</v>
      </c>
      <c r="O136">
        <v>-999</v>
      </c>
      <c r="P136">
        <v>-999</v>
      </c>
      <c r="Q136">
        <v>-999</v>
      </c>
      <c r="R136">
        <v>-999</v>
      </c>
      <c r="S136">
        <v>-999</v>
      </c>
      <c r="T136">
        <v>1787100</v>
      </c>
      <c r="U136">
        <v>1545600</v>
      </c>
      <c r="V136">
        <v>-999</v>
      </c>
      <c r="W136">
        <v>-999</v>
      </c>
      <c r="X136">
        <v>-999</v>
      </c>
      <c r="Y136">
        <v>-999</v>
      </c>
      <c r="Z136">
        <v>-999</v>
      </c>
      <c r="AA136">
        <v>-999</v>
      </c>
      <c r="AB136">
        <v>-999</v>
      </c>
      <c r="AC136">
        <v>-999</v>
      </c>
    </row>
    <row r="137" spans="1:29" x14ac:dyDescent="0.25">
      <c r="A137">
        <v>9</v>
      </c>
      <c r="B137">
        <v>3</v>
      </c>
      <c r="C137">
        <v>1</v>
      </c>
      <c r="D137" t="s">
        <v>16</v>
      </c>
      <c r="E137" t="s">
        <v>332</v>
      </c>
      <c r="F137" t="s">
        <v>331</v>
      </c>
      <c r="G137">
        <v>0.6</v>
      </c>
      <c r="H137">
        <v>10</v>
      </c>
      <c r="I137">
        <v>0.4</v>
      </c>
      <c r="J137">
        <v>0.84615399999999996</v>
      </c>
      <c r="K137">
        <v>0.35</v>
      </c>
      <c r="L137">
        <v>285.10000000000002</v>
      </c>
      <c r="M137">
        <v>373.1</v>
      </c>
      <c r="N137" t="s">
        <v>330</v>
      </c>
    </row>
    <row r="138" spans="1:29" x14ac:dyDescent="0.25">
      <c r="A138">
        <v>9</v>
      </c>
      <c r="B138">
        <v>3</v>
      </c>
      <c r="C138">
        <v>1</v>
      </c>
      <c r="D138" t="s">
        <v>16</v>
      </c>
      <c r="E138" t="s">
        <v>332</v>
      </c>
      <c r="F138" t="s">
        <v>329</v>
      </c>
      <c r="G138">
        <v>0.21912999999999999</v>
      </c>
      <c r="H138">
        <v>0.9325</v>
      </c>
      <c r="I138">
        <v>1.8533000000000001E-2</v>
      </c>
      <c r="J138">
        <v>11.388329000000001</v>
      </c>
      <c r="K138">
        <v>11.388329000000001</v>
      </c>
      <c r="L138">
        <v>11.388329000000001</v>
      </c>
      <c r="M138">
        <v>11.388329000000001</v>
      </c>
      <c r="N138">
        <v>11.388329000000001</v>
      </c>
      <c r="O138">
        <v>11.388329000000001</v>
      </c>
      <c r="P138">
        <v>11.388329000000001</v>
      </c>
      <c r="Q138">
        <v>11.388329000000001</v>
      </c>
      <c r="R138">
        <v>11.388329000000001</v>
      </c>
      <c r="S138">
        <v>11.388329000000001</v>
      </c>
      <c r="T138">
        <v>784045.1</v>
      </c>
      <c r="U138">
        <v>784045.1</v>
      </c>
      <c r="V138">
        <v>784045.1</v>
      </c>
      <c r="W138">
        <v>784045.1</v>
      </c>
      <c r="X138">
        <v>784045.1</v>
      </c>
      <c r="Y138">
        <v>784045.1</v>
      </c>
      <c r="Z138">
        <v>784045.1</v>
      </c>
      <c r="AA138">
        <v>784045.1</v>
      </c>
      <c r="AB138">
        <v>784045.1</v>
      </c>
      <c r="AC138">
        <v>784045.1</v>
      </c>
    </row>
    <row r="139" spans="1:29" x14ac:dyDescent="0.25">
      <c r="A139">
        <v>9</v>
      </c>
      <c r="B139">
        <v>3</v>
      </c>
      <c r="C139">
        <v>1</v>
      </c>
      <c r="D139" t="s">
        <v>16</v>
      </c>
      <c r="E139" t="s">
        <v>332</v>
      </c>
      <c r="F139" t="s">
        <v>328</v>
      </c>
      <c r="G139">
        <v>0.35</v>
      </c>
      <c r="H139">
        <v>0.92</v>
      </c>
      <c r="I139">
        <v>1.49E-2</v>
      </c>
      <c r="J139">
        <v>1.44</v>
      </c>
      <c r="K139">
        <v>0.94750000000000001</v>
      </c>
      <c r="L139">
        <v>3.5999999999999997E-2</v>
      </c>
      <c r="M139">
        <v>3.5999999999999997E-2</v>
      </c>
      <c r="N139">
        <v>3.5999999999999997E-2</v>
      </c>
      <c r="O139">
        <v>3.5999999999999997E-2</v>
      </c>
      <c r="P139">
        <v>3.5999999999999997E-2</v>
      </c>
      <c r="Q139">
        <v>3.5999999999999997E-2</v>
      </c>
      <c r="R139">
        <v>3.5999999999999997E-2</v>
      </c>
      <c r="S139">
        <v>0.15</v>
      </c>
      <c r="T139">
        <v>1478400</v>
      </c>
      <c r="U139">
        <v>1683412.5</v>
      </c>
      <c r="V139">
        <v>96600</v>
      </c>
      <c r="W139">
        <v>96600</v>
      </c>
      <c r="X139">
        <v>96600</v>
      </c>
      <c r="Y139">
        <v>96600</v>
      </c>
      <c r="Z139">
        <v>96600</v>
      </c>
      <c r="AA139">
        <v>96600</v>
      </c>
      <c r="AB139">
        <v>96600</v>
      </c>
      <c r="AC139">
        <v>994000</v>
      </c>
    </row>
    <row r="140" spans="1:29" x14ac:dyDescent="0.25">
      <c r="A140">
        <v>9</v>
      </c>
      <c r="B140">
        <v>3</v>
      </c>
      <c r="C140">
        <v>1</v>
      </c>
      <c r="D140" t="s">
        <v>16</v>
      </c>
      <c r="E140" t="s">
        <v>332</v>
      </c>
      <c r="F140" t="s">
        <v>326</v>
      </c>
      <c r="G140">
        <v>0.72</v>
      </c>
      <c r="H140">
        <v>0.28000000000000003</v>
      </c>
      <c r="I140">
        <v>-999</v>
      </c>
      <c r="J140">
        <v>0.36</v>
      </c>
      <c r="K140">
        <v>0.36</v>
      </c>
      <c r="L140">
        <v>-999</v>
      </c>
      <c r="M140">
        <v>-999</v>
      </c>
      <c r="N140">
        <v>-999</v>
      </c>
      <c r="O140">
        <v>-999</v>
      </c>
      <c r="P140">
        <v>-999</v>
      </c>
      <c r="Q140">
        <v>-999</v>
      </c>
      <c r="R140">
        <v>-999</v>
      </c>
      <c r="S140">
        <v>-999</v>
      </c>
      <c r="T140">
        <v>1545600</v>
      </c>
      <c r="U140">
        <v>1545600</v>
      </c>
      <c r="V140">
        <v>-999</v>
      </c>
      <c r="W140">
        <v>-999</v>
      </c>
      <c r="X140">
        <v>-999</v>
      </c>
      <c r="Y140">
        <v>-999</v>
      </c>
      <c r="Z140">
        <v>-999</v>
      </c>
      <c r="AA140">
        <v>-999</v>
      </c>
      <c r="AB140">
        <v>-999</v>
      </c>
      <c r="AC140">
        <v>-999</v>
      </c>
    </row>
    <row r="141" spans="1:29" x14ac:dyDescent="0.25">
      <c r="A141">
        <v>9</v>
      </c>
      <c r="B141">
        <v>4</v>
      </c>
      <c r="C141">
        <v>1</v>
      </c>
      <c r="D141" t="s">
        <v>16</v>
      </c>
      <c r="E141" t="s">
        <v>327</v>
      </c>
      <c r="F141" t="s">
        <v>331</v>
      </c>
      <c r="G141">
        <v>0.5</v>
      </c>
      <c r="H141">
        <v>3</v>
      </c>
      <c r="I141">
        <v>0.3</v>
      </c>
      <c r="J141">
        <v>0.93333299999999997</v>
      </c>
      <c r="K141">
        <v>0.25</v>
      </c>
      <c r="L141">
        <v>285.10000000000002</v>
      </c>
      <c r="M141">
        <v>373.1</v>
      </c>
      <c r="N141" t="s">
        <v>330</v>
      </c>
    </row>
    <row r="142" spans="1:29" x14ac:dyDescent="0.25">
      <c r="A142">
        <v>9</v>
      </c>
      <c r="B142">
        <v>4</v>
      </c>
      <c r="C142">
        <v>1</v>
      </c>
      <c r="D142" t="s">
        <v>16</v>
      </c>
      <c r="E142" t="s">
        <v>327</v>
      </c>
      <c r="F142" t="s">
        <v>329</v>
      </c>
      <c r="G142">
        <v>0.21912999999999999</v>
      </c>
      <c r="H142">
        <v>0.9325</v>
      </c>
      <c r="I142">
        <v>1.8533000000000001E-2</v>
      </c>
      <c r="J142">
        <v>11.388329000000001</v>
      </c>
      <c r="K142">
        <v>11.388329000000001</v>
      </c>
      <c r="L142">
        <v>11.388329000000001</v>
      </c>
      <c r="M142">
        <v>11.388329000000001</v>
      </c>
      <c r="N142">
        <v>11.388329000000001</v>
      </c>
      <c r="O142">
        <v>11.388329000000001</v>
      </c>
      <c r="P142">
        <v>11.388329000000001</v>
      </c>
      <c r="Q142">
        <v>11.388329000000001</v>
      </c>
      <c r="R142">
        <v>11.388329000000001</v>
      </c>
      <c r="S142">
        <v>11.388329000000001</v>
      </c>
      <c r="T142">
        <v>784045.1</v>
      </c>
      <c r="U142">
        <v>784045.1</v>
      </c>
      <c r="V142">
        <v>784045.1</v>
      </c>
      <c r="W142">
        <v>784045.1</v>
      </c>
      <c r="X142">
        <v>784045.1</v>
      </c>
      <c r="Y142">
        <v>784045.1</v>
      </c>
      <c r="Z142">
        <v>784045.1</v>
      </c>
      <c r="AA142">
        <v>784045.1</v>
      </c>
      <c r="AB142">
        <v>784045.1</v>
      </c>
      <c r="AC142">
        <v>784045.1</v>
      </c>
    </row>
    <row r="143" spans="1:29" x14ac:dyDescent="0.25">
      <c r="A143">
        <v>9</v>
      </c>
      <c r="B143">
        <v>4</v>
      </c>
      <c r="C143">
        <v>1</v>
      </c>
      <c r="D143" t="s">
        <v>16</v>
      </c>
      <c r="E143" t="s">
        <v>327</v>
      </c>
      <c r="F143" t="s">
        <v>328</v>
      </c>
      <c r="G143">
        <v>0.23</v>
      </c>
      <c r="H143">
        <v>0.9</v>
      </c>
      <c r="I143">
        <v>1.47E-2</v>
      </c>
      <c r="J143">
        <v>1.2</v>
      </c>
      <c r="K143">
        <v>0.03</v>
      </c>
      <c r="L143">
        <v>0.15</v>
      </c>
      <c r="M143">
        <v>0.03</v>
      </c>
      <c r="N143">
        <v>0.03</v>
      </c>
      <c r="O143">
        <v>0.03</v>
      </c>
      <c r="P143">
        <v>0.04</v>
      </c>
      <c r="Q143">
        <v>0.04</v>
      </c>
      <c r="R143">
        <v>0.04</v>
      </c>
      <c r="S143">
        <v>0.16</v>
      </c>
      <c r="T143">
        <v>1700000</v>
      </c>
      <c r="U143">
        <v>1206</v>
      </c>
      <c r="V143">
        <v>994000</v>
      </c>
      <c r="W143">
        <v>1206</v>
      </c>
      <c r="X143">
        <v>1206</v>
      </c>
      <c r="Y143">
        <v>1206</v>
      </c>
      <c r="Z143">
        <v>10080</v>
      </c>
      <c r="AA143">
        <v>10080</v>
      </c>
      <c r="AB143">
        <v>10080</v>
      </c>
      <c r="AC143">
        <v>609000</v>
      </c>
    </row>
    <row r="144" spans="1:29" x14ac:dyDescent="0.25">
      <c r="A144">
        <v>9</v>
      </c>
      <c r="B144">
        <v>4</v>
      </c>
      <c r="C144">
        <v>1</v>
      </c>
      <c r="D144" t="s">
        <v>16</v>
      </c>
      <c r="E144" t="s">
        <v>327</v>
      </c>
      <c r="F144" t="s">
        <v>326</v>
      </c>
      <c r="G144">
        <v>0.08</v>
      </c>
      <c r="H144">
        <v>0.95</v>
      </c>
      <c r="I144">
        <v>-999</v>
      </c>
      <c r="J144">
        <v>-999</v>
      </c>
      <c r="K144">
        <v>-999</v>
      </c>
      <c r="L144">
        <v>-999</v>
      </c>
      <c r="M144">
        <v>-999</v>
      </c>
      <c r="N144">
        <v>-999</v>
      </c>
      <c r="O144">
        <v>-999</v>
      </c>
      <c r="P144">
        <v>-999</v>
      </c>
      <c r="Q144">
        <v>-999</v>
      </c>
      <c r="R144">
        <v>-999</v>
      </c>
      <c r="S144">
        <v>-999</v>
      </c>
      <c r="T144">
        <v>-999</v>
      </c>
      <c r="U144">
        <v>-999</v>
      </c>
      <c r="V144">
        <v>-999</v>
      </c>
      <c r="W144">
        <v>-999</v>
      </c>
      <c r="X144">
        <v>-999</v>
      </c>
      <c r="Y144">
        <v>-999</v>
      </c>
      <c r="Z144">
        <v>-999</v>
      </c>
      <c r="AA144">
        <v>-999</v>
      </c>
      <c r="AB144">
        <v>-999</v>
      </c>
      <c r="AC144">
        <v>-999</v>
      </c>
    </row>
    <row r="145" spans="1:29" x14ac:dyDescent="0.25">
      <c r="A145">
        <v>10</v>
      </c>
      <c r="B145">
        <v>1</v>
      </c>
      <c r="C145">
        <v>1</v>
      </c>
      <c r="D145" t="s">
        <v>17</v>
      </c>
      <c r="E145" t="s">
        <v>342</v>
      </c>
      <c r="F145" t="s">
        <v>331</v>
      </c>
      <c r="G145">
        <v>0.5</v>
      </c>
      <c r="H145">
        <v>180</v>
      </c>
      <c r="I145">
        <v>7.2</v>
      </c>
      <c r="J145">
        <v>0.222222</v>
      </c>
      <c r="K145">
        <v>0.55000000000000004</v>
      </c>
      <c r="L145">
        <v>292.10000000000002</v>
      </c>
      <c r="M145">
        <v>300.10000000000002</v>
      </c>
      <c r="N145" t="s">
        <v>330</v>
      </c>
    </row>
    <row r="146" spans="1:29" x14ac:dyDescent="0.25">
      <c r="A146">
        <v>10</v>
      </c>
      <c r="B146">
        <v>1</v>
      </c>
      <c r="C146">
        <v>1</v>
      </c>
      <c r="D146" t="s">
        <v>17</v>
      </c>
      <c r="E146" t="s">
        <v>342</v>
      </c>
      <c r="F146" t="s">
        <v>329</v>
      </c>
      <c r="G146">
        <v>0.21659999999999999</v>
      </c>
      <c r="H146">
        <v>0.90080000000000005</v>
      </c>
      <c r="I146">
        <v>3.1833500000000001E-2</v>
      </c>
      <c r="J146">
        <v>1.994192</v>
      </c>
      <c r="K146">
        <v>4.287744</v>
      </c>
      <c r="L146">
        <v>4.2683590000000002</v>
      </c>
      <c r="M146">
        <v>3.2904469999999999</v>
      </c>
      <c r="N146">
        <v>3.0502669999999998</v>
      </c>
      <c r="O146">
        <v>0.75671500000000003</v>
      </c>
      <c r="P146">
        <v>3.0502669999999998</v>
      </c>
      <c r="Q146">
        <v>3.2896510000000001</v>
      </c>
      <c r="R146">
        <v>3.2727659999999998</v>
      </c>
      <c r="S146">
        <v>1.0799989999999999</v>
      </c>
      <c r="T146">
        <v>2118010</v>
      </c>
      <c r="U146">
        <v>2118499.9</v>
      </c>
      <c r="V146">
        <v>2133802</v>
      </c>
      <c r="W146">
        <v>95882.6</v>
      </c>
      <c r="X146">
        <v>777056.1</v>
      </c>
      <c r="Y146">
        <v>776566.2</v>
      </c>
      <c r="Z146">
        <v>777056.1</v>
      </c>
      <c r="AA146">
        <v>134966.39999999999</v>
      </c>
      <c r="AB146">
        <v>121896</v>
      </c>
      <c r="AC146">
        <v>617575.5</v>
      </c>
    </row>
    <row r="147" spans="1:29" x14ac:dyDescent="0.25">
      <c r="A147">
        <v>10</v>
      </c>
      <c r="B147">
        <v>1</v>
      </c>
      <c r="C147">
        <v>1</v>
      </c>
      <c r="D147" t="s">
        <v>17</v>
      </c>
      <c r="E147" t="s">
        <v>342</v>
      </c>
      <c r="F147" t="s">
        <v>328</v>
      </c>
      <c r="G147">
        <v>0.14000000000000001</v>
      </c>
      <c r="H147">
        <v>0.91</v>
      </c>
      <c r="I147">
        <v>2.5999999999999999E-2</v>
      </c>
      <c r="J147">
        <v>1.1499999999999999</v>
      </c>
      <c r="K147">
        <v>0.19</v>
      </c>
      <c r="L147">
        <v>3.5999999999999997E-2</v>
      </c>
      <c r="M147">
        <v>3.5999999999999997E-2</v>
      </c>
      <c r="N147">
        <v>3.5999999999999997E-2</v>
      </c>
      <c r="O147">
        <v>0.7</v>
      </c>
      <c r="P147">
        <v>0.7</v>
      </c>
      <c r="Q147">
        <v>0.7</v>
      </c>
      <c r="R147">
        <v>0.7</v>
      </c>
      <c r="S147">
        <v>0.7</v>
      </c>
      <c r="T147">
        <v>1957200</v>
      </c>
      <c r="U147">
        <v>912000</v>
      </c>
      <c r="V147">
        <v>96600</v>
      </c>
      <c r="W147">
        <v>96600</v>
      </c>
      <c r="X147">
        <v>96600</v>
      </c>
      <c r="Y147">
        <v>840000</v>
      </c>
      <c r="Z147">
        <v>840000</v>
      </c>
      <c r="AA147">
        <v>840000</v>
      </c>
      <c r="AB147">
        <v>840000</v>
      </c>
      <c r="AC147">
        <v>840000</v>
      </c>
    </row>
    <row r="148" spans="1:29" x14ac:dyDescent="0.25">
      <c r="A148">
        <v>10</v>
      </c>
      <c r="B148">
        <v>1</v>
      </c>
      <c r="C148">
        <v>1</v>
      </c>
      <c r="D148" t="s">
        <v>17</v>
      </c>
      <c r="E148" t="s">
        <v>342</v>
      </c>
      <c r="F148" t="s">
        <v>326</v>
      </c>
      <c r="G148">
        <v>0.23</v>
      </c>
      <c r="H148">
        <v>0.88</v>
      </c>
      <c r="I148">
        <v>-999</v>
      </c>
      <c r="J148">
        <v>1.9</v>
      </c>
      <c r="K148">
        <v>0.56000000000000005</v>
      </c>
      <c r="L148">
        <v>0.36</v>
      </c>
      <c r="M148">
        <v>-999</v>
      </c>
      <c r="N148">
        <v>-999</v>
      </c>
      <c r="O148">
        <v>-999</v>
      </c>
      <c r="P148">
        <v>-999</v>
      </c>
      <c r="Q148">
        <v>-999</v>
      </c>
      <c r="R148">
        <v>-999</v>
      </c>
      <c r="S148">
        <v>-999</v>
      </c>
      <c r="T148">
        <v>2100000</v>
      </c>
      <c r="U148">
        <v>1773000</v>
      </c>
      <c r="V148">
        <v>1545600</v>
      </c>
      <c r="W148">
        <v>-999</v>
      </c>
      <c r="X148">
        <v>-999</v>
      </c>
      <c r="Y148">
        <v>-999</v>
      </c>
      <c r="Z148">
        <v>-999</v>
      </c>
      <c r="AA148">
        <v>-999</v>
      </c>
      <c r="AB148">
        <v>-999</v>
      </c>
      <c r="AC148">
        <v>-999</v>
      </c>
    </row>
    <row r="149" spans="1:29" x14ac:dyDescent="0.25">
      <c r="A149">
        <v>10</v>
      </c>
      <c r="B149">
        <v>2</v>
      </c>
      <c r="C149">
        <v>1</v>
      </c>
      <c r="D149" t="s">
        <v>17</v>
      </c>
      <c r="E149" t="s">
        <v>341</v>
      </c>
      <c r="F149" t="s">
        <v>331</v>
      </c>
      <c r="G149">
        <v>0.5</v>
      </c>
      <c r="H149">
        <v>45</v>
      </c>
      <c r="I149">
        <v>1.8</v>
      </c>
      <c r="J149">
        <v>0.33333299999999999</v>
      </c>
      <c r="K149">
        <v>0.7</v>
      </c>
      <c r="L149">
        <v>285.10000000000002</v>
      </c>
      <c r="M149">
        <v>310.10000000000002</v>
      </c>
      <c r="N149" t="s">
        <v>330</v>
      </c>
    </row>
    <row r="150" spans="1:29" x14ac:dyDescent="0.25">
      <c r="A150">
        <v>10</v>
      </c>
      <c r="B150">
        <v>2</v>
      </c>
      <c r="C150">
        <v>1</v>
      </c>
      <c r="D150" t="s">
        <v>17</v>
      </c>
      <c r="E150" t="s">
        <v>341</v>
      </c>
      <c r="F150" t="s">
        <v>329</v>
      </c>
      <c r="G150">
        <v>0.21659999999999999</v>
      </c>
      <c r="H150">
        <v>0.90080000000000005</v>
      </c>
      <c r="I150">
        <v>3.1833500000000001E-2</v>
      </c>
      <c r="J150">
        <v>1.994192</v>
      </c>
      <c r="K150">
        <v>4.287744</v>
      </c>
      <c r="L150">
        <v>4.2683590000000002</v>
      </c>
      <c r="M150">
        <v>3.2904469999999999</v>
      </c>
      <c r="N150">
        <v>3.0502669999999998</v>
      </c>
      <c r="O150">
        <v>0.75671500000000003</v>
      </c>
      <c r="P150">
        <v>3.0502669999999998</v>
      </c>
      <c r="Q150">
        <v>3.2896510000000001</v>
      </c>
      <c r="R150">
        <v>3.2727659999999998</v>
      </c>
      <c r="S150">
        <v>1.0799989999999999</v>
      </c>
      <c r="T150">
        <v>2118010</v>
      </c>
      <c r="U150">
        <v>2118499.9</v>
      </c>
      <c r="V150">
        <v>2133802</v>
      </c>
      <c r="W150">
        <v>95882.6</v>
      </c>
      <c r="X150">
        <v>777056.1</v>
      </c>
      <c r="Y150">
        <v>776566.2</v>
      </c>
      <c r="Z150">
        <v>777056.1</v>
      </c>
      <c r="AA150">
        <v>134966.39999999999</v>
      </c>
      <c r="AB150">
        <v>121896</v>
      </c>
      <c r="AC150">
        <v>617575.5</v>
      </c>
    </row>
    <row r="151" spans="1:29" x14ac:dyDescent="0.25">
      <c r="A151">
        <v>10</v>
      </c>
      <c r="B151">
        <v>2</v>
      </c>
      <c r="C151">
        <v>1</v>
      </c>
      <c r="D151" t="s">
        <v>17</v>
      </c>
      <c r="E151" t="s">
        <v>341</v>
      </c>
      <c r="F151" t="s">
        <v>328</v>
      </c>
      <c r="G151">
        <v>0.14000000000000001</v>
      </c>
      <c r="H151">
        <v>0.91</v>
      </c>
      <c r="I151">
        <v>2.5999999999999999E-2</v>
      </c>
      <c r="J151">
        <v>1.1499999999999999</v>
      </c>
      <c r="K151">
        <v>0.19</v>
      </c>
      <c r="L151">
        <v>3.5999999999999997E-2</v>
      </c>
      <c r="M151">
        <v>3.5999999999999997E-2</v>
      </c>
      <c r="N151">
        <v>3.5999999999999997E-2</v>
      </c>
      <c r="O151">
        <v>0.7</v>
      </c>
      <c r="P151">
        <v>0.7</v>
      </c>
      <c r="Q151">
        <v>0.7</v>
      </c>
      <c r="R151">
        <v>0.7</v>
      </c>
      <c r="S151">
        <v>0.7</v>
      </c>
      <c r="T151">
        <v>1957200</v>
      </c>
      <c r="U151">
        <v>912000</v>
      </c>
      <c r="V151">
        <v>96600</v>
      </c>
      <c r="W151">
        <v>96600</v>
      </c>
      <c r="X151">
        <v>96600</v>
      </c>
      <c r="Y151">
        <v>840000</v>
      </c>
      <c r="Z151">
        <v>840000</v>
      </c>
      <c r="AA151">
        <v>840000</v>
      </c>
      <c r="AB151">
        <v>840000</v>
      </c>
      <c r="AC151">
        <v>840000</v>
      </c>
    </row>
    <row r="152" spans="1:29" x14ac:dyDescent="0.25">
      <c r="A152">
        <v>10</v>
      </c>
      <c r="B152">
        <v>2</v>
      </c>
      <c r="C152">
        <v>1</v>
      </c>
      <c r="D152" t="s">
        <v>17</v>
      </c>
      <c r="E152" t="s">
        <v>341</v>
      </c>
      <c r="F152" t="s">
        <v>326</v>
      </c>
      <c r="G152">
        <v>0.13</v>
      </c>
      <c r="H152">
        <v>0.91</v>
      </c>
      <c r="I152">
        <v>-999</v>
      </c>
      <c r="J152">
        <v>1.67</v>
      </c>
      <c r="K152">
        <v>0.55789999999999995</v>
      </c>
      <c r="L152">
        <v>-999</v>
      </c>
      <c r="M152">
        <v>-999</v>
      </c>
      <c r="N152">
        <v>-999</v>
      </c>
      <c r="O152">
        <v>-999</v>
      </c>
      <c r="P152">
        <v>-999</v>
      </c>
      <c r="Q152">
        <v>-999</v>
      </c>
      <c r="R152">
        <v>-999</v>
      </c>
      <c r="S152">
        <v>-999</v>
      </c>
      <c r="T152">
        <v>2060500</v>
      </c>
      <c r="U152">
        <v>1712300</v>
      </c>
      <c r="V152">
        <v>-999</v>
      </c>
      <c r="W152">
        <v>-999</v>
      </c>
      <c r="X152">
        <v>-999</v>
      </c>
      <c r="Y152">
        <v>-999</v>
      </c>
      <c r="Z152">
        <v>-999</v>
      </c>
      <c r="AA152">
        <v>-999</v>
      </c>
      <c r="AB152">
        <v>-999</v>
      </c>
      <c r="AC152">
        <v>-999</v>
      </c>
    </row>
    <row r="153" spans="1:29" x14ac:dyDescent="0.25">
      <c r="A153">
        <v>10</v>
      </c>
      <c r="B153">
        <v>3</v>
      </c>
      <c r="C153">
        <v>1</v>
      </c>
      <c r="D153" t="s">
        <v>17</v>
      </c>
      <c r="E153" t="s">
        <v>340</v>
      </c>
      <c r="F153" t="s">
        <v>331</v>
      </c>
      <c r="G153">
        <v>0.4</v>
      </c>
      <c r="H153">
        <v>17</v>
      </c>
      <c r="I153">
        <v>0.68</v>
      </c>
      <c r="J153">
        <v>0.58333299999999999</v>
      </c>
      <c r="K153">
        <v>0.4</v>
      </c>
      <c r="L153">
        <v>285.10000000000002</v>
      </c>
      <c r="M153">
        <v>310.10000000000002</v>
      </c>
      <c r="N153" t="s">
        <v>330</v>
      </c>
    </row>
    <row r="154" spans="1:29" x14ac:dyDescent="0.25">
      <c r="A154">
        <v>10</v>
      </c>
      <c r="B154">
        <v>3</v>
      </c>
      <c r="C154">
        <v>1</v>
      </c>
      <c r="D154" t="s">
        <v>17</v>
      </c>
      <c r="E154" t="s">
        <v>340</v>
      </c>
      <c r="F154" t="s">
        <v>329</v>
      </c>
      <c r="G154">
        <v>0.21659999999999999</v>
      </c>
      <c r="H154">
        <v>0.90080000000000005</v>
      </c>
      <c r="I154">
        <v>3.1833500000000001E-2</v>
      </c>
      <c r="J154">
        <v>1.994192</v>
      </c>
      <c r="K154">
        <v>4.287744</v>
      </c>
      <c r="L154">
        <v>4.2683590000000002</v>
      </c>
      <c r="M154">
        <v>3.2904469999999999</v>
      </c>
      <c r="N154">
        <v>3.0502669999999998</v>
      </c>
      <c r="O154">
        <v>0.75671500000000003</v>
      </c>
      <c r="P154">
        <v>3.0502669999999998</v>
      </c>
      <c r="Q154">
        <v>3.2896510000000001</v>
      </c>
      <c r="R154">
        <v>3.2727659999999998</v>
      </c>
      <c r="S154">
        <v>1.0799989999999999</v>
      </c>
      <c r="T154">
        <v>2118010</v>
      </c>
      <c r="U154">
        <v>2118499.9</v>
      </c>
      <c r="V154">
        <v>2133802</v>
      </c>
      <c r="W154">
        <v>95882.6</v>
      </c>
      <c r="X154">
        <v>777056.1</v>
      </c>
      <c r="Y154">
        <v>776566.2</v>
      </c>
      <c r="Z154">
        <v>777056.1</v>
      </c>
      <c r="AA154">
        <v>134966.39999999999</v>
      </c>
      <c r="AB154">
        <v>121896</v>
      </c>
      <c r="AC154">
        <v>617575.5</v>
      </c>
    </row>
    <row r="155" spans="1:29" x14ac:dyDescent="0.25">
      <c r="A155">
        <v>10</v>
      </c>
      <c r="B155">
        <v>3</v>
      </c>
      <c r="C155">
        <v>1</v>
      </c>
      <c r="D155" t="s">
        <v>17</v>
      </c>
      <c r="E155" t="s">
        <v>340</v>
      </c>
      <c r="F155" t="s">
        <v>328</v>
      </c>
      <c r="G155">
        <v>0.14000000000000001</v>
      </c>
      <c r="H155">
        <v>0.91</v>
      </c>
      <c r="I155">
        <v>2.5999999999999999E-2</v>
      </c>
      <c r="J155">
        <v>1.1499999999999999</v>
      </c>
      <c r="K155">
        <v>0.19</v>
      </c>
      <c r="L155">
        <v>3.5999999999999997E-2</v>
      </c>
      <c r="M155">
        <v>3.5999999999999997E-2</v>
      </c>
      <c r="N155">
        <v>3.5999999999999997E-2</v>
      </c>
      <c r="O155">
        <v>0.7</v>
      </c>
      <c r="P155">
        <v>0.7</v>
      </c>
      <c r="Q155">
        <v>0.7</v>
      </c>
      <c r="R155">
        <v>0.7</v>
      </c>
      <c r="S155">
        <v>0.7</v>
      </c>
      <c r="T155">
        <v>1957200</v>
      </c>
      <c r="U155">
        <v>912000</v>
      </c>
      <c r="V155">
        <v>96600</v>
      </c>
      <c r="W155">
        <v>96600</v>
      </c>
      <c r="X155">
        <v>96600</v>
      </c>
      <c r="Y155">
        <v>840000</v>
      </c>
      <c r="Z155">
        <v>840000</v>
      </c>
      <c r="AA155">
        <v>840000</v>
      </c>
      <c r="AB155">
        <v>840000</v>
      </c>
      <c r="AC155">
        <v>840000</v>
      </c>
    </row>
    <row r="156" spans="1:29" x14ac:dyDescent="0.25">
      <c r="A156">
        <v>10</v>
      </c>
      <c r="B156">
        <v>3</v>
      </c>
      <c r="C156">
        <v>1</v>
      </c>
      <c r="D156" t="s">
        <v>17</v>
      </c>
      <c r="E156" t="s">
        <v>340</v>
      </c>
      <c r="F156" t="s">
        <v>326</v>
      </c>
      <c r="G156">
        <v>0.13</v>
      </c>
      <c r="H156">
        <v>0.91</v>
      </c>
      <c r="I156">
        <v>-999</v>
      </c>
      <c r="J156">
        <v>1.67</v>
      </c>
      <c r="K156">
        <v>0.55789999999999995</v>
      </c>
      <c r="L156">
        <v>-999</v>
      </c>
      <c r="M156">
        <v>-999</v>
      </c>
      <c r="N156">
        <v>-999</v>
      </c>
      <c r="O156">
        <v>-999</v>
      </c>
      <c r="P156">
        <v>-999</v>
      </c>
      <c r="Q156">
        <v>-999</v>
      </c>
      <c r="R156">
        <v>-999</v>
      </c>
      <c r="S156">
        <v>-999</v>
      </c>
      <c r="T156">
        <v>2060500</v>
      </c>
      <c r="U156">
        <v>1712300</v>
      </c>
      <c r="V156">
        <v>-999</v>
      </c>
      <c r="W156">
        <v>-999</v>
      </c>
      <c r="X156">
        <v>-999</v>
      </c>
      <c r="Y156">
        <v>-999</v>
      </c>
      <c r="Z156">
        <v>-999</v>
      </c>
      <c r="AA156">
        <v>-999</v>
      </c>
      <c r="AB156">
        <v>-999</v>
      </c>
      <c r="AC156">
        <v>-999</v>
      </c>
    </row>
    <row r="157" spans="1:29" x14ac:dyDescent="0.25">
      <c r="A157">
        <v>10</v>
      </c>
      <c r="B157">
        <v>4</v>
      </c>
      <c r="C157">
        <v>1</v>
      </c>
      <c r="D157" t="s">
        <v>17</v>
      </c>
      <c r="E157" t="s">
        <v>339</v>
      </c>
      <c r="F157" t="s">
        <v>331</v>
      </c>
      <c r="G157">
        <v>0.4</v>
      </c>
      <c r="H157">
        <v>8</v>
      </c>
      <c r="I157">
        <v>0.8</v>
      </c>
      <c r="J157">
        <v>0.82352899999999996</v>
      </c>
      <c r="K157">
        <v>0.15</v>
      </c>
      <c r="L157">
        <v>285.10000000000002</v>
      </c>
      <c r="M157">
        <v>373.1</v>
      </c>
      <c r="N157" t="s">
        <v>330</v>
      </c>
    </row>
    <row r="158" spans="1:29" x14ac:dyDescent="0.25">
      <c r="A158">
        <v>10</v>
      </c>
      <c r="B158">
        <v>4</v>
      </c>
      <c r="C158">
        <v>1</v>
      </c>
      <c r="D158" t="s">
        <v>17</v>
      </c>
      <c r="E158" t="s">
        <v>339</v>
      </c>
      <c r="F158" t="s">
        <v>329</v>
      </c>
      <c r="G158">
        <v>0.53700000000000003</v>
      </c>
      <c r="H158">
        <v>0.89600000000000002</v>
      </c>
      <c r="I158">
        <v>1.2567999999999999E-2</v>
      </c>
      <c r="J158">
        <v>19.648064999999999</v>
      </c>
      <c r="K158">
        <v>19.648064999999999</v>
      </c>
      <c r="L158">
        <v>19.648064999999999</v>
      </c>
      <c r="M158">
        <v>19.319362999999999</v>
      </c>
      <c r="N158">
        <v>19.296804999999999</v>
      </c>
      <c r="O158">
        <v>19.296804999999999</v>
      </c>
      <c r="P158">
        <v>19.296804999999999</v>
      </c>
      <c r="Q158">
        <v>19.296804999999999</v>
      </c>
      <c r="R158">
        <v>19.296804999999999</v>
      </c>
      <c r="S158">
        <v>19.364478999999999</v>
      </c>
      <c r="T158">
        <v>1149916.8999999999</v>
      </c>
      <c r="U158">
        <v>1149916.8999999999</v>
      </c>
      <c r="V158">
        <v>1149916.8999999999</v>
      </c>
      <c r="W158">
        <v>950076.1</v>
      </c>
      <c r="X158">
        <v>180892.79999999999</v>
      </c>
      <c r="Y158">
        <v>180892.79999999999</v>
      </c>
      <c r="Z158">
        <v>180892.79999999999</v>
      </c>
      <c r="AA158">
        <v>180892.79999999999</v>
      </c>
      <c r="AB158">
        <v>180892.79999999999</v>
      </c>
      <c r="AC158">
        <v>621393.69999999995</v>
      </c>
    </row>
    <row r="159" spans="1:29" x14ac:dyDescent="0.25">
      <c r="A159">
        <v>10</v>
      </c>
      <c r="B159">
        <v>4</v>
      </c>
      <c r="C159">
        <v>1</v>
      </c>
      <c r="D159" t="s">
        <v>17</v>
      </c>
      <c r="E159" t="s">
        <v>339</v>
      </c>
      <c r="F159" t="s">
        <v>328</v>
      </c>
      <c r="G159">
        <v>0.23</v>
      </c>
      <c r="H159">
        <v>0.9</v>
      </c>
      <c r="I159">
        <v>1.47E-2</v>
      </c>
      <c r="J159">
        <v>1.2</v>
      </c>
      <c r="K159">
        <v>0.03</v>
      </c>
      <c r="L159">
        <v>0.15</v>
      </c>
      <c r="M159">
        <v>0.03</v>
      </c>
      <c r="N159">
        <v>0.03</v>
      </c>
      <c r="O159">
        <v>0.03</v>
      </c>
      <c r="P159">
        <v>0.04</v>
      </c>
      <c r="Q159">
        <v>0.04</v>
      </c>
      <c r="R159">
        <v>0.04</v>
      </c>
      <c r="S159">
        <v>0.16</v>
      </c>
      <c r="T159">
        <v>1700000</v>
      </c>
      <c r="U159">
        <v>1206</v>
      </c>
      <c r="V159">
        <v>994000</v>
      </c>
      <c r="W159">
        <v>1206</v>
      </c>
      <c r="X159">
        <v>1206</v>
      </c>
      <c r="Y159">
        <v>1206</v>
      </c>
      <c r="Z159">
        <v>10080</v>
      </c>
      <c r="AA159">
        <v>10080</v>
      </c>
      <c r="AB159">
        <v>10080</v>
      </c>
      <c r="AC159">
        <v>609000</v>
      </c>
    </row>
    <row r="160" spans="1:29" x14ac:dyDescent="0.25">
      <c r="A160">
        <v>10</v>
      </c>
      <c r="B160">
        <v>4</v>
      </c>
      <c r="C160">
        <v>1</v>
      </c>
      <c r="D160" t="s">
        <v>17</v>
      </c>
      <c r="E160" t="s">
        <v>339</v>
      </c>
      <c r="F160" t="s">
        <v>326</v>
      </c>
      <c r="G160">
        <v>0.13</v>
      </c>
      <c r="H160">
        <v>0.91</v>
      </c>
      <c r="I160">
        <v>-999</v>
      </c>
      <c r="J160">
        <v>1.67</v>
      </c>
      <c r="K160">
        <v>0.55789999999999995</v>
      </c>
      <c r="L160">
        <v>-999</v>
      </c>
      <c r="M160">
        <v>-999</v>
      </c>
      <c r="N160">
        <v>-999</v>
      </c>
      <c r="O160">
        <v>-999</v>
      </c>
      <c r="P160">
        <v>-999</v>
      </c>
      <c r="Q160">
        <v>-999</v>
      </c>
      <c r="R160">
        <v>-999</v>
      </c>
      <c r="S160">
        <v>-999</v>
      </c>
      <c r="T160">
        <v>2060500</v>
      </c>
      <c r="U160">
        <v>1712300</v>
      </c>
      <c r="V160">
        <v>-999</v>
      </c>
      <c r="W160">
        <v>-999</v>
      </c>
      <c r="X160">
        <v>-999</v>
      </c>
      <c r="Y160">
        <v>-999</v>
      </c>
      <c r="Z160">
        <v>-999</v>
      </c>
      <c r="AA160">
        <v>-999</v>
      </c>
      <c r="AB160">
        <v>-999</v>
      </c>
      <c r="AC160">
        <v>-999</v>
      </c>
    </row>
    <row r="161" spans="1:29" x14ac:dyDescent="0.25">
      <c r="A161">
        <v>11</v>
      </c>
      <c r="B161">
        <v>1</v>
      </c>
      <c r="C161">
        <v>1</v>
      </c>
      <c r="D161" t="s">
        <v>18</v>
      </c>
      <c r="E161" t="s">
        <v>334</v>
      </c>
      <c r="F161" t="s">
        <v>331</v>
      </c>
      <c r="G161">
        <v>0.8</v>
      </c>
      <c r="H161">
        <v>200</v>
      </c>
      <c r="I161">
        <v>8</v>
      </c>
      <c r="J161">
        <v>0.33333299999999999</v>
      </c>
      <c r="K161">
        <v>0.4</v>
      </c>
      <c r="L161">
        <v>290.10000000000002</v>
      </c>
      <c r="M161">
        <v>305.10000000000002</v>
      </c>
      <c r="N161" t="s">
        <v>330</v>
      </c>
    </row>
    <row r="162" spans="1:29" x14ac:dyDescent="0.25">
      <c r="A162">
        <v>11</v>
      </c>
      <c r="B162">
        <v>1</v>
      </c>
      <c r="C162">
        <v>1</v>
      </c>
      <c r="D162" t="s">
        <v>18</v>
      </c>
      <c r="E162" t="s">
        <v>334</v>
      </c>
      <c r="F162" t="s">
        <v>329</v>
      </c>
      <c r="G162">
        <v>0.21659999999999999</v>
      </c>
      <c r="H162">
        <v>0.90080000000000005</v>
      </c>
      <c r="I162">
        <v>3.1833500000000001E-2</v>
      </c>
      <c r="J162">
        <v>1.994192</v>
      </c>
      <c r="K162">
        <v>4.287744</v>
      </c>
      <c r="L162">
        <v>4.2683590000000002</v>
      </c>
      <c r="M162">
        <v>3.2904469999999999</v>
      </c>
      <c r="N162">
        <v>3.0502669999999998</v>
      </c>
      <c r="O162">
        <v>0.75671500000000003</v>
      </c>
      <c r="P162">
        <v>3.0502669999999998</v>
      </c>
      <c r="Q162">
        <v>3.2896510000000001</v>
      </c>
      <c r="R162">
        <v>3.2727659999999998</v>
      </c>
      <c r="S162">
        <v>1.0799989999999999</v>
      </c>
      <c r="T162">
        <v>2118010</v>
      </c>
      <c r="U162">
        <v>2118499.9</v>
      </c>
      <c r="V162">
        <v>2133802</v>
      </c>
      <c r="W162">
        <v>95882.6</v>
      </c>
      <c r="X162">
        <v>777056.1</v>
      </c>
      <c r="Y162">
        <v>776566.2</v>
      </c>
      <c r="Z162">
        <v>777056.1</v>
      </c>
      <c r="AA162">
        <v>134966.39999999999</v>
      </c>
      <c r="AB162">
        <v>121896</v>
      </c>
      <c r="AC162">
        <v>617575.5</v>
      </c>
    </row>
    <row r="163" spans="1:29" x14ac:dyDescent="0.25">
      <c r="A163">
        <v>11</v>
      </c>
      <c r="B163">
        <v>1</v>
      </c>
      <c r="C163">
        <v>1</v>
      </c>
      <c r="D163" t="s">
        <v>18</v>
      </c>
      <c r="E163" t="s">
        <v>334</v>
      </c>
      <c r="F163" t="s">
        <v>328</v>
      </c>
      <c r="G163">
        <v>0.14000000000000001</v>
      </c>
      <c r="H163">
        <v>0.91</v>
      </c>
      <c r="I163">
        <v>2.5999999999999999E-2</v>
      </c>
      <c r="J163">
        <v>1.1499999999999999</v>
      </c>
      <c r="K163">
        <v>0.19</v>
      </c>
      <c r="L163">
        <v>3.5999999999999997E-2</v>
      </c>
      <c r="M163">
        <v>3.5999999999999997E-2</v>
      </c>
      <c r="N163">
        <v>3.5999999999999997E-2</v>
      </c>
      <c r="O163">
        <v>0.7</v>
      </c>
      <c r="P163">
        <v>0.7</v>
      </c>
      <c r="Q163">
        <v>0.7</v>
      </c>
      <c r="R163">
        <v>0.7</v>
      </c>
      <c r="S163">
        <v>0.7</v>
      </c>
      <c r="T163">
        <v>1957200</v>
      </c>
      <c r="U163">
        <v>912000</v>
      </c>
      <c r="V163">
        <v>96600</v>
      </c>
      <c r="W163">
        <v>96600</v>
      </c>
      <c r="X163">
        <v>96600</v>
      </c>
      <c r="Y163">
        <v>840000</v>
      </c>
      <c r="Z163">
        <v>840000</v>
      </c>
      <c r="AA163">
        <v>840000</v>
      </c>
      <c r="AB163">
        <v>840000</v>
      </c>
      <c r="AC163">
        <v>840000</v>
      </c>
    </row>
    <row r="164" spans="1:29" x14ac:dyDescent="0.25">
      <c r="A164">
        <v>11</v>
      </c>
      <c r="B164">
        <v>1</v>
      </c>
      <c r="C164">
        <v>1</v>
      </c>
      <c r="D164" t="s">
        <v>18</v>
      </c>
      <c r="E164" t="s">
        <v>334</v>
      </c>
      <c r="F164" t="s">
        <v>326</v>
      </c>
      <c r="G164">
        <v>0.23</v>
      </c>
      <c r="H164">
        <v>0.88</v>
      </c>
      <c r="I164">
        <v>-999</v>
      </c>
      <c r="J164">
        <v>1.9</v>
      </c>
      <c r="K164">
        <v>0.56000000000000005</v>
      </c>
      <c r="L164">
        <v>0.36</v>
      </c>
      <c r="M164">
        <v>-999</v>
      </c>
      <c r="N164">
        <v>-999</v>
      </c>
      <c r="O164">
        <v>-999</v>
      </c>
      <c r="P164">
        <v>-999</v>
      </c>
      <c r="Q164">
        <v>-999</v>
      </c>
      <c r="R164">
        <v>-999</v>
      </c>
      <c r="S164">
        <v>-999</v>
      </c>
      <c r="T164">
        <v>2100000</v>
      </c>
      <c r="U164">
        <v>1773000</v>
      </c>
      <c r="V164">
        <v>1545600</v>
      </c>
      <c r="W164">
        <v>-999</v>
      </c>
      <c r="X164">
        <v>-999</v>
      </c>
      <c r="Y164">
        <v>-999</v>
      </c>
      <c r="Z164">
        <v>-999</v>
      </c>
      <c r="AA164">
        <v>-999</v>
      </c>
      <c r="AB164">
        <v>-999</v>
      </c>
      <c r="AC164">
        <v>-999</v>
      </c>
    </row>
    <row r="165" spans="1:29" x14ac:dyDescent="0.25">
      <c r="A165">
        <v>11</v>
      </c>
      <c r="B165">
        <v>2</v>
      </c>
      <c r="C165">
        <v>1</v>
      </c>
      <c r="D165" t="s">
        <v>18</v>
      </c>
      <c r="E165" t="s">
        <v>333</v>
      </c>
      <c r="F165" t="s">
        <v>331</v>
      </c>
      <c r="G165">
        <v>0.8</v>
      </c>
      <c r="H165">
        <v>40</v>
      </c>
      <c r="I165">
        <v>1.6</v>
      </c>
      <c r="J165">
        <v>0.25</v>
      </c>
      <c r="K165">
        <v>0.6</v>
      </c>
      <c r="L165">
        <v>285.10000000000002</v>
      </c>
      <c r="M165">
        <v>310.10000000000002</v>
      </c>
      <c r="N165" t="s">
        <v>330</v>
      </c>
    </row>
    <row r="166" spans="1:29" x14ac:dyDescent="0.25">
      <c r="A166">
        <v>11</v>
      </c>
      <c r="B166">
        <v>2</v>
      </c>
      <c r="C166">
        <v>1</v>
      </c>
      <c r="D166" t="s">
        <v>18</v>
      </c>
      <c r="E166" t="s">
        <v>333</v>
      </c>
      <c r="F166" t="s">
        <v>329</v>
      </c>
      <c r="G166">
        <v>0.21659999999999999</v>
      </c>
      <c r="H166">
        <v>0.90080000000000005</v>
      </c>
      <c r="I166">
        <v>3.1833500000000001E-2</v>
      </c>
      <c r="J166">
        <v>1.994192</v>
      </c>
      <c r="K166">
        <v>4.287744</v>
      </c>
      <c r="L166">
        <v>4.2683590000000002</v>
      </c>
      <c r="M166">
        <v>3.2904469999999999</v>
      </c>
      <c r="N166">
        <v>3.0502669999999998</v>
      </c>
      <c r="O166">
        <v>0.75671500000000003</v>
      </c>
      <c r="P166">
        <v>3.0502669999999998</v>
      </c>
      <c r="Q166">
        <v>3.2896510000000001</v>
      </c>
      <c r="R166">
        <v>3.2727659999999998</v>
      </c>
      <c r="S166">
        <v>1.0799989999999999</v>
      </c>
      <c r="T166">
        <v>2118010</v>
      </c>
      <c r="U166">
        <v>2118499.9</v>
      </c>
      <c r="V166">
        <v>2133802</v>
      </c>
      <c r="W166">
        <v>95882.6</v>
      </c>
      <c r="X166">
        <v>777056.1</v>
      </c>
      <c r="Y166">
        <v>776566.2</v>
      </c>
      <c r="Z166">
        <v>777056.1</v>
      </c>
      <c r="AA166">
        <v>134966.39999999999</v>
      </c>
      <c r="AB166">
        <v>121896</v>
      </c>
      <c r="AC166">
        <v>617575.5</v>
      </c>
    </row>
    <row r="167" spans="1:29" x14ac:dyDescent="0.25">
      <c r="A167">
        <v>11</v>
      </c>
      <c r="B167">
        <v>2</v>
      </c>
      <c r="C167">
        <v>1</v>
      </c>
      <c r="D167" t="s">
        <v>18</v>
      </c>
      <c r="E167" t="s">
        <v>333</v>
      </c>
      <c r="F167" t="s">
        <v>328</v>
      </c>
      <c r="G167">
        <v>0.14000000000000001</v>
      </c>
      <c r="H167">
        <v>0.91</v>
      </c>
      <c r="I167">
        <v>2.5999999999999999E-2</v>
      </c>
      <c r="J167">
        <v>1.1499999999999999</v>
      </c>
      <c r="K167">
        <v>0.19</v>
      </c>
      <c r="L167">
        <v>3.5999999999999997E-2</v>
      </c>
      <c r="M167">
        <v>3.5999999999999997E-2</v>
      </c>
      <c r="N167">
        <v>3.5999999999999997E-2</v>
      </c>
      <c r="O167">
        <v>0.7</v>
      </c>
      <c r="P167">
        <v>0.7</v>
      </c>
      <c r="Q167">
        <v>0.7</v>
      </c>
      <c r="R167">
        <v>0.7</v>
      </c>
      <c r="S167">
        <v>0.7</v>
      </c>
      <c r="T167">
        <v>1957200</v>
      </c>
      <c r="U167">
        <v>912000</v>
      </c>
      <c r="V167">
        <v>96600</v>
      </c>
      <c r="W167">
        <v>96600</v>
      </c>
      <c r="X167">
        <v>96600</v>
      </c>
      <c r="Y167">
        <v>840000</v>
      </c>
      <c r="Z167">
        <v>840000</v>
      </c>
      <c r="AA167">
        <v>840000</v>
      </c>
      <c r="AB167">
        <v>840000</v>
      </c>
      <c r="AC167">
        <v>840000</v>
      </c>
    </row>
    <row r="168" spans="1:29" x14ac:dyDescent="0.25">
      <c r="A168">
        <v>11</v>
      </c>
      <c r="B168">
        <v>2</v>
      </c>
      <c r="C168">
        <v>1</v>
      </c>
      <c r="D168" t="s">
        <v>18</v>
      </c>
      <c r="E168" t="s">
        <v>333</v>
      </c>
      <c r="F168" t="s">
        <v>326</v>
      </c>
      <c r="G168">
        <v>0.13</v>
      </c>
      <c r="H168">
        <v>0.91</v>
      </c>
      <c r="I168">
        <v>-999</v>
      </c>
      <c r="J168">
        <v>1.67</v>
      </c>
      <c r="K168">
        <v>0.55789999999999995</v>
      </c>
      <c r="L168">
        <v>-999</v>
      </c>
      <c r="M168">
        <v>-999</v>
      </c>
      <c r="N168">
        <v>-999</v>
      </c>
      <c r="O168">
        <v>-999</v>
      </c>
      <c r="P168">
        <v>-999</v>
      </c>
      <c r="Q168">
        <v>-999</v>
      </c>
      <c r="R168">
        <v>-999</v>
      </c>
      <c r="S168">
        <v>-999</v>
      </c>
      <c r="T168">
        <v>2060500</v>
      </c>
      <c r="U168">
        <v>1712300</v>
      </c>
      <c r="V168">
        <v>-999</v>
      </c>
      <c r="W168">
        <v>-999</v>
      </c>
      <c r="X168">
        <v>-999</v>
      </c>
      <c r="Y168">
        <v>-999</v>
      </c>
      <c r="Z168">
        <v>-999</v>
      </c>
      <c r="AA168">
        <v>-999</v>
      </c>
      <c r="AB168">
        <v>-999</v>
      </c>
      <c r="AC168">
        <v>-999</v>
      </c>
    </row>
    <row r="169" spans="1:29" x14ac:dyDescent="0.25">
      <c r="A169">
        <v>11</v>
      </c>
      <c r="B169">
        <v>3</v>
      </c>
      <c r="C169">
        <v>1</v>
      </c>
      <c r="D169" t="s">
        <v>18</v>
      </c>
      <c r="E169" t="s">
        <v>332</v>
      </c>
      <c r="F169" t="s">
        <v>331</v>
      </c>
      <c r="G169">
        <v>0.6</v>
      </c>
      <c r="H169">
        <v>17</v>
      </c>
      <c r="I169">
        <v>0.68</v>
      </c>
      <c r="J169">
        <v>0.6</v>
      </c>
      <c r="K169">
        <v>0.5</v>
      </c>
      <c r="L169">
        <v>285.10000000000002</v>
      </c>
      <c r="M169">
        <v>310.10000000000002</v>
      </c>
      <c r="N169" t="s">
        <v>330</v>
      </c>
    </row>
    <row r="170" spans="1:29" x14ac:dyDescent="0.25">
      <c r="A170">
        <v>11</v>
      </c>
      <c r="B170">
        <v>3</v>
      </c>
      <c r="C170">
        <v>1</v>
      </c>
      <c r="D170" t="s">
        <v>18</v>
      </c>
      <c r="E170" t="s">
        <v>332</v>
      </c>
      <c r="F170" t="s">
        <v>329</v>
      </c>
      <c r="G170">
        <v>0.21659999999999999</v>
      </c>
      <c r="H170">
        <v>0.90080000000000005</v>
      </c>
      <c r="I170">
        <v>3.1833500000000001E-2</v>
      </c>
      <c r="J170">
        <v>1.994192</v>
      </c>
      <c r="K170">
        <v>4.287744</v>
      </c>
      <c r="L170">
        <v>4.2683590000000002</v>
      </c>
      <c r="M170">
        <v>3.2904469999999999</v>
      </c>
      <c r="N170">
        <v>3.0502669999999998</v>
      </c>
      <c r="O170">
        <v>0.75671500000000003</v>
      </c>
      <c r="P170">
        <v>3.0502669999999998</v>
      </c>
      <c r="Q170">
        <v>3.2896510000000001</v>
      </c>
      <c r="R170">
        <v>3.2727659999999998</v>
      </c>
      <c r="S170">
        <v>1.0799989999999999</v>
      </c>
      <c r="T170">
        <v>2118010</v>
      </c>
      <c r="U170">
        <v>2118499.9</v>
      </c>
      <c r="V170">
        <v>2133802</v>
      </c>
      <c r="W170">
        <v>95882.6</v>
      </c>
      <c r="X170">
        <v>777056.1</v>
      </c>
      <c r="Y170">
        <v>776566.2</v>
      </c>
      <c r="Z170">
        <v>777056.1</v>
      </c>
      <c r="AA170">
        <v>134966.39999999999</v>
      </c>
      <c r="AB170">
        <v>121896</v>
      </c>
      <c r="AC170">
        <v>617575.5</v>
      </c>
    </row>
    <row r="171" spans="1:29" x14ac:dyDescent="0.25">
      <c r="A171">
        <v>11</v>
      </c>
      <c r="B171">
        <v>3</v>
      </c>
      <c r="C171">
        <v>1</v>
      </c>
      <c r="D171" t="s">
        <v>18</v>
      </c>
      <c r="E171" t="s">
        <v>332</v>
      </c>
      <c r="F171" t="s">
        <v>328</v>
      </c>
      <c r="G171">
        <v>0.23</v>
      </c>
      <c r="H171">
        <v>0.9</v>
      </c>
      <c r="I171">
        <v>1.47E-2</v>
      </c>
      <c r="J171">
        <v>1.2</v>
      </c>
      <c r="K171">
        <v>0.03</v>
      </c>
      <c r="L171">
        <v>0.15</v>
      </c>
      <c r="M171">
        <v>0.03</v>
      </c>
      <c r="N171">
        <v>0.03</v>
      </c>
      <c r="O171">
        <v>0.03</v>
      </c>
      <c r="P171">
        <v>0.04</v>
      </c>
      <c r="Q171">
        <v>0.04</v>
      </c>
      <c r="R171">
        <v>0.04</v>
      </c>
      <c r="S171">
        <v>0.16</v>
      </c>
      <c r="T171">
        <v>1700000</v>
      </c>
      <c r="U171">
        <v>1206</v>
      </c>
      <c r="V171">
        <v>994000</v>
      </c>
      <c r="W171">
        <v>1206</v>
      </c>
      <c r="X171">
        <v>1206</v>
      </c>
      <c r="Y171">
        <v>1206</v>
      </c>
      <c r="Z171">
        <v>10080</v>
      </c>
      <c r="AA171">
        <v>10080</v>
      </c>
      <c r="AB171">
        <v>10080</v>
      </c>
      <c r="AC171">
        <v>609000</v>
      </c>
    </row>
    <row r="172" spans="1:29" x14ac:dyDescent="0.25">
      <c r="A172">
        <v>11</v>
      </c>
      <c r="B172">
        <v>3</v>
      </c>
      <c r="C172">
        <v>1</v>
      </c>
      <c r="D172" t="s">
        <v>18</v>
      </c>
      <c r="E172" t="s">
        <v>332</v>
      </c>
      <c r="F172" t="s">
        <v>326</v>
      </c>
      <c r="G172">
        <v>0.13</v>
      </c>
      <c r="H172">
        <v>0.91</v>
      </c>
      <c r="I172">
        <v>-999</v>
      </c>
      <c r="J172">
        <v>1.67</v>
      </c>
      <c r="K172">
        <v>0.55789999999999995</v>
      </c>
      <c r="L172">
        <v>-999</v>
      </c>
      <c r="M172">
        <v>-999</v>
      </c>
      <c r="N172">
        <v>-999</v>
      </c>
      <c r="O172">
        <v>-999</v>
      </c>
      <c r="P172">
        <v>-999</v>
      </c>
      <c r="Q172">
        <v>-999</v>
      </c>
      <c r="R172">
        <v>-999</v>
      </c>
      <c r="S172">
        <v>-999</v>
      </c>
      <c r="T172">
        <v>2060500</v>
      </c>
      <c r="U172">
        <v>1712300</v>
      </c>
      <c r="V172">
        <v>-999</v>
      </c>
      <c r="W172">
        <v>-999</v>
      </c>
      <c r="X172">
        <v>-999</v>
      </c>
      <c r="Y172">
        <v>-999</v>
      </c>
      <c r="Z172">
        <v>-999</v>
      </c>
      <c r="AA172">
        <v>-999</v>
      </c>
      <c r="AB172">
        <v>-999</v>
      </c>
      <c r="AC172">
        <v>-999</v>
      </c>
    </row>
    <row r="173" spans="1:29" x14ac:dyDescent="0.25">
      <c r="A173">
        <v>11</v>
      </c>
      <c r="B173">
        <v>4</v>
      </c>
      <c r="C173">
        <v>1</v>
      </c>
      <c r="D173" t="s">
        <v>18</v>
      </c>
      <c r="E173" t="s">
        <v>327</v>
      </c>
      <c r="F173" t="s">
        <v>331</v>
      </c>
      <c r="G173">
        <v>0.5</v>
      </c>
      <c r="H173">
        <v>8</v>
      </c>
      <c r="I173">
        <v>0.8</v>
      </c>
      <c r="J173">
        <v>0.9375</v>
      </c>
      <c r="K173">
        <v>0.2</v>
      </c>
      <c r="L173">
        <v>285.10000000000002</v>
      </c>
      <c r="M173">
        <v>373.1</v>
      </c>
      <c r="N173" t="s">
        <v>330</v>
      </c>
    </row>
    <row r="174" spans="1:29" x14ac:dyDescent="0.25">
      <c r="A174">
        <v>11</v>
      </c>
      <c r="B174">
        <v>4</v>
      </c>
      <c r="C174">
        <v>1</v>
      </c>
      <c r="D174" t="s">
        <v>18</v>
      </c>
      <c r="E174" t="s">
        <v>327</v>
      </c>
      <c r="F174" t="s">
        <v>329</v>
      </c>
      <c r="G174">
        <v>0.27629999999999999</v>
      </c>
      <c r="H174">
        <v>0.90895000000000004</v>
      </c>
      <c r="I174">
        <v>2.0314749999999999E-2</v>
      </c>
      <c r="J174">
        <v>6.1782360000000001</v>
      </c>
      <c r="K174">
        <v>6.1782360000000001</v>
      </c>
      <c r="L174">
        <v>6.1782360000000001</v>
      </c>
      <c r="M174">
        <v>6.1782360000000001</v>
      </c>
      <c r="N174">
        <v>5.8492100000000002</v>
      </c>
      <c r="O174">
        <v>5.9293810000000002</v>
      </c>
      <c r="P174">
        <v>5.8553769999999998</v>
      </c>
      <c r="Q174">
        <v>5.8553769999999998</v>
      </c>
      <c r="R174">
        <v>5.8553769999999998</v>
      </c>
      <c r="S174">
        <v>5.9315569999999997</v>
      </c>
      <c r="T174">
        <v>1519453.4</v>
      </c>
      <c r="U174">
        <v>1519453.4</v>
      </c>
      <c r="V174">
        <v>1519453.4</v>
      </c>
      <c r="W174">
        <v>1519453.4</v>
      </c>
      <c r="X174">
        <v>162986.20000000001</v>
      </c>
      <c r="Y174">
        <v>677455.8</v>
      </c>
      <c r="Z174">
        <v>170497.7</v>
      </c>
      <c r="AA174">
        <v>170497.7</v>
      </c>
      <c r="AB174">
        <v>170497.7</v>
      </c>
      <c r="AC174">
        <v>612254</v>
      </c>
    </row>
    <row r="175" spans="1:29" x14ac:dyDescent="0.25">
      <c r="A175">
        <v>11</v>
      </c>
      <c r="B175">
        <v>4</v>
      </c>
      <c r="C175">
        <v>1</v>
      </c>
      <c r="D175" t="s">
        <v>18</v>
      </c>
      <c r="E175" t="s">
        <v>327</v>
      </c>
      <c r="F175" t="s">
        <v>328</v>
      </c>
      <c r="G175">
        <v>0.23</v>
      </c>
      <c r="H175">
        <v>0.9</v>
      </c>
      <c r="I175">
        <v>1.47E-2</v>
      </c>
      <c r="J175">
        <v>1.2</v>
      </c>
      <c r="K175">
        <v>0.03</v>
      </c>
      <c r="L175">
        <v>0.15</v>
      </c>
      <c r="M175">
        <v>0.03</v>
      </c>
      <c r="N175">
        <v>0.03</v>
      </c>
      <c r="O175">
        <v>0.03</v>
      </c>
      <c r="P175">
        <v>0.04</v>
      </c>
      <c r="Q175">
        <v>0.04</v>
      </c>
      <c r="R175">
        <v>0.04</v>
      </c>
      <c r="S175">
        <v>0.16</v>
      </c>
      <c r="T175">
        <v>1700000</v>
      </c>
      <c r="U175">
        <v>1206</v>
      </c>
      <c r="V175">
        <v>994000</v>
      </c>
      <c r="W175">
        <v>1206</v>
      </c>
      <c r="X175">
        <v>1206</v>
      </c>
      <c r="Y175">
        <v>1206</v>
      </c>
      <c r="Z175">
        <v>10080</v>
      </c>
      <c r="AA175">
        <v>10080</v>
      </c>
      <c r="AB175">
        <v>10080</v>
      </c>
      <c r="AC175">
        <v>609000</v>
      </c>
    </row>
    <row r="176" spans="1:29" x14ac:dyDescent="0.25">
      <c r="A176">
        <v>11</v>
      </c>
      <c r="B176">
        <v>4</v>
      </c>
      <c r="C176">
        <v>1</v>
      </c>
      <c r="D176" t="s">
        <v>18</v>
      </c>
      <c r="E176" t="s">
        <v>327</v>
      </c>
      <c r="F176" t="s">
        <v>326</v>
      </c>
      <c r="G176">
        <v>0.13</v>
      </c>
      <c r="H176">
        <v>0.91</v>
      </c>
      <c r="I176">
        <v>-999</v>
      </c>
      <c r="J176">
        <v>0.64</v>
      </c>
      <c r="K176">
        <v>0.36</v>
      </c>
      <c r="L176">
        <v>-999</v>
      </c>
      <c r="M176">
        <v>-999</v>
      </c>
      <c r="N176">
        <v>-999</v>
      </c>
      <c r="O176">
        <v>-999</v>
      </c>
      <c r="P176">
        <v>-999</v>
      </c>
      <c r="Q176">
        <v>-999</v>
      </c>
      <c r="R176">
        <v>-999</v>
      </c>
      <c r="S176">
        <v>-999</v>
      </c>
      <c r="T176">
        <v>1787100</v>
      </c>
      <c r="U176">
        <v>1545600</v>
      </c>
      <c r="V176">
        <v>-999</v>
      </c>
      <c r="W176">
        <v>-999</v>
      </c>
      <c r="X176">
        <v>-999</v>
      </c>
      <c r="Y176">
        <v>-999</v>
      </c>
      <c r="Z176">
        <v>-999</v>
      </c>
      <c r="AA176">
        <v>-999</v>
      </c>
      <c r="AB176">
        <v>-999</v>
      </c>
      <c r="AC176">
        <v>-999</v>
      </c>
    </row>
    <row r="177" spans="1:29" x14ac:dyDescent="0.25">
      <c r="A177">
        <v>12</v>
      </c>
      <c r="B177">
        <v>1</v>
      </c>
      <c r="C177">
        <v>1</v>
      </c>
      <c r="D177" t="s">
        <v>19</v>
      </c>
      <c r="E177" t="s">
        <v>6</v>
      </c>
      <c r="F177" t="s">
        <v>331</v>
      </c>
      <c r="G177">
        <v>0.6</v>
      </c>
      <c r="H177">
        <v>100</v>
      </c>
      <c r="I177">
        <v>4</v>
      </c>
      <c r="J177">
        <v>0.125</v>
      </c>
      <c r="K177">
        <v>0.6</v>
      </c>
      <c r="L177">
        <v>292.10000000000002</v>
      </c>
      <c r="M177">
        <v>300.10000000000002</v>
      </c>
      <c r="N177" t="s">
        <v>330</v>
      </c>
    </row>
    <row r="178" spans="1:29" x14ac:dyDescent="0.25">
      <c r="A178">
        <v>12</v>
      </c>
      <c r="B178">
        <v>1</v>
      </c>
      <c r="C178">
        <v>1</v>
      </c>
      <c r="D178" t="s">
        <v>19</v>
      </c>
      <c r="E178" t="s">
        <v>6</v>
      </c>
      <c r="F178" t="s">
        <v>329</v>
      </c>
      <c r="G178">
        <v>0.21659999999999999</v>
      </c>
      <c r="H178">
        <v>0.90080000000000005</v>
      </c>
      <c r="I178">
        <v>3.1833500000000001E-2</v>
      </c>
      <c r="J178">
        <v>1.994192</v>
      </c>
      <c r="K178">
        <v>4.287744</v>
      </c>
      <c r="L178">
        <v>4.2683590000000002</v>
      </c>
      <c r="M178">
        <v>3.2904469999999999</v>
      </c>
      <c r="N178">
        <v>3.0502669999999998</v>
      </c>
      <c r="O178">
        <v>0.75671500000000003</v>
      </c>
      <c r="P178">
        <v>3.0502669999999998</v>
      </c>
      <c r="Q178">
        <v>3.2896510000000001</v>
      </c>
      <c r="R178">
        <v>3.2727659999999998</v>
      </c>
      <c r="S178">
        <v>1.0799989999999999</v>
      </c>
      <c r="T178">
        <v>2118010</v>
      </c>
      <c r="U178">
        <v>2118499.9</v>
      </c>
      <c r="V178">
        <v>2133802</v>
      </c>
      <c r="W178">
        <v>95882.6</v>
      </c>
      <c r="X178">
        <v>777056.1</v>
      </c>
      <c r="Y178">
        <v>776566.2</v>
      </c>
      <c r="Z178">
        <v>777056.1</v>
      </c>
      <c r="AA178">
        <v>134966.39999999999</v>
      </c>
      <c r="AB178">
        <v>121896</v>
      </c>
      <c r="AC178">
        <v>617575.5</v>
      </c>
    </row>
    <row r="179" spans="1:29" x14ac:dyDescent="0.25">
      <c r="A179">
        <v>12</v>
      </c>
      <c r="B179">
        <v>1</v>
      </c>
      <c r="C179">
        <v>1</v>
      </c>
      <c r="D179" t="s">
        <v>19</v>
      </c>
      <c r="E179" t="s">
        <v>6</v>
      </c>
      <c r="F179" t="s">
        <v>328</v>
      </c>
      <c r="G179">
        <v>0.14000000000000001</v>
      </c>
      <c r="H179">
        <v>0.91</v>
      </c>
      <c r="I179">
        <v>2.5999999999999999E-2</v>
      </c>
      <c r="J179">
        <v>1.1499999999999999</v>
      </c>
      <c r="K179">
        <v>0.19</v>
      </c>
      <c r="L179">
        <v>3.5999999999999997E-2</v>
      </c>
      <c r="M179">
        <v>3.5999999999999997E-2</v>
      </c>
      <c r="N179">
        <v>3.5999999999999997E-2</v>
      </c>
      <c r="O179">
        <v>0.7</v>
      </c>
      <c r="P179">
        <v>0.7</v>
      </c>
      <c r="Q179">
        <v>0.7</v>
      </c>
      <c r="R179">
        <v>0.7</v>
      </c>
      <c r="S179">
        <v>0.7</v>
      </c>
      <c r="T179">
        <v>1957200</v>
      </c>
      <c r="U179">
        <v>912000</v>
      </c>
      <c r="V179">
        <v>96600</v>
      </c>
      <c r="W179">
        <v>96600</v>
      </c>
      <c r="X179">
        <v>96600</v>
      </c>
      <c r="Y179">
        <v>840000</v>
      </c>
      <c r="Z179">
        <v>840000</v>
      </c>
      <c r="AA179">
        <v>840000</v>
      </c>
      <c r="AB179">
        <v>840000</v>
      </c>
      <c r="AC179">
        <v>840000</v>
      </c>
    </row>
    <row r="180" spans="1:29" x14ac:dyDescent="0.25">
      <c r="A180">
        <v>12</v>
      </c>
      <c r="B180">
        <v>1</v>
      </c>
      <c r="C180">
        <v>1</v>
      </c>
      <c r="D180" t="s">
        <v>19</v>
      </c>
      <c r="E180" t="s">
        <v>6</v>
      </c>
      <c r="F180" t="s">
        <v>326</v>
      </c>
      <c r="G180">
        <v>0.23</v>
      </c>
      <c r="H180">
        <v>0.88</v>
      </c>
      <c r="I180">
        <v>-999</v>
      </c>
      <c r="J180">
        <v>1.9</v>
      </c>
      <c r="K180">
        <v>0.56000000000000005</v>
      </c>
      <c r="L180">
        <v>0.36</v>
      </c>
      <c r="M180">
        <v>-999</v>
      </c>
      <c r="N180">
        <v>-999</v>
      </c>
      <c r="O180">
        <v>-999</v>
      </c>
      <c r="P180">
        <v>-999</v>
      </c>
      <c r="Q180">
        <v>-999</v>
      </c>
      <c r="R180">
        <v>-999</v>
      </c>
      <c r="S180">
        <v>-999</v>
      </c>
      <c r="T180">
        <v>2100000</v>
      </c>
      <c r="U180">
        <v>1773000</v>
      </c>
      <c r="V180">
        <v>1545600</v>
      </c>
      <c r="W180">
        <v>-999</v>
      </c>
      <c r="X180">
        <v>-999</v>
      </c>
      <c r="Y180">
        <v>-999</v>
      </c>
      <c r="Z180">
        <v>-999</v>
      </c>
      <c r="AA180">
        <v>-999</v>
      </c>
      <c r="AB180">
        <v>-999</v>
      </c>
      <c r="AC180">
        <v>-999</v>
      </c>
    </row>
    <row r="181" spans="1:29" x14ac:dyDescent="0.25">
      <c r="A181">
        <v>12</v>
      </c>
      <c r="B181">
        <v>2</v>
      </c>
      <c r="C181">
        <v>1</v>
      </c>
      <c r="D181" t="s">
        <v>19</v>
      </c>
      <c r="E181" t="s">
        <v>345</v>
      </c>
      <c r="F181" t="s">
        <v>331</v>
      </c>
      <c r="G181">
        <v>0.5</v>
      </c>
      <c r="H181">
        <v>17</v>
      </c>
      <c r="I181">
        <v>2.125</v>
      </c>
      <c r="J181">
        <v>0.77777799999999997</v>
      </c>
      <c r="K181">
        <v>0.1</v>
      </c>
      <c r="L181">
        <v>285.10000000000002</v>
      </c>
      <c r="M181">
        <v>310.10000000000002</v>
      </c>
      <c r="N181" t="s">
        <v>330</v>
      </c>
    </row>
    <row r="182" spans="1:29" x14ac:dyDescent="0.25">
      <c r="A182">
        <v>12</v>
      </c>
      <c r="B182">
        <v>2</v>
      </c>
      <c r="C182">
        <v>1</v>
      </c>
      <c r="D182" t="s">
        <v>19</v>
      </c>
      <c r="E182" t="s">
        <v>345</v>
      </c>
      <c r="F182" t="s">
        <v>329</v>
      </c>
      <c r="G182">
        <v>0.21659999999999999</v>
      </c>
      <c r="H182">
        <v>0.90080000000000005</v>
      </c>
      <c r="I182">
        <v>3.1833500000000001E-2</v>
      </c>
      <c r="J182">
        <v>1.994192</v>
      </c>
      <c r="K182">
        <v>4.287744</v>
      </c>
      <c r="L182">
        <v>4.2683590000000002</v>
      </c>
      <c r="M182">
        <v>3.2904469999999999</v>
      </c>
      <c r="N182">
        <v>3.0502669999999998</v>
      </c>
      <c r="O182">
        <v>0.75671500000000003</v>
      </c>
      <c r="P182">
        <v>3.0502669999999998</v>
      </c>
      <c r="Q182">
        <v>3.2896510000000001</v>
      </c>
      <c r="R182">
        <v>3.2727659999999998</v>
      </c>
      <c r="S182">
        <v>1.0799989999999999</v>
      </c>
      <c r="T182">
        <v>2118010</v>
      </c>
      <c r="U182">
        <v>2118499.9</v>
      </c>
      <c r="V182">
        <v>2133802</v>
      </c>
      <c r="W182">
        <v>95882.6</v>
      </c>
      <c r="X182">
        <v>777056.1</v>
      </c>
      <c r="Y182">
        <v>776566.2</v>
      </c>
      <c r="Z182">
        <v>777056.1</v>
      </c>
      <c r="AA182">
        <v>134966.39999999999</v>
      </c>
      <c r="AB182">
        <v>121896</v>
      </c>
      <c r="AC182">
        <v>617575.5</v>
      </c>
    </row>
    <row r="183" spans="1:29" x14ac:dyDescent="0.25">
      <c r="A183">
        <v>12</v>
      </c>
      <c r="B183">
        <v>2</v>
      </c>
      <c r="C183">
        <v>1</v>
      </c>
      <c r="D183" t="s">
        <v>19</v>
      </c>
      <c r="E183" t="s">
        <v>345</v>
      </c>
      <c r="F183" t="s">
        <v>328</v>
      </c>
      <c r="G183">
        <v>0.61</v>
      </c>
      <c r="H183">
        <v>0.04</v>
      </c>
      <c r="I183">
        <v>1.18E-2</v>
      </c>
      <c r="J183">
        <v>45</v>
      </c>
      <c r="K183">
        <v>0.04</v>
      </c>
      <c r="L183">
        <v>0.04</v>
      </c>
      <c r="M183">
        <v>0.04</v>
      </c>
      <c r="N183">
        <v>0.04</v>
      </c>
      <c r="O183">
        <v>0.04</v>
      </c>
      <c r="P183">
        <v>0.04</v>
      </c>
      <c r="Q183">
        <v>0.04</v>
      </c>
      <c r="R183">
        <v>0.03</v>
      </c>
      <c r="S183">
        <v>45</v>
      </c>
      <c r="T183">
        <v>3744000</v>
      </c>
      <c r="U183">
        <v>10080</v>
      </c>
      <c r="V183">
        <v>10080</v>
      </c>
      <c r="W183">
        <v>10080</v>
      </c>
      <c r="X183">
        <v>10080</v>
      </c>
      <c r="Y183">
        <v>10080</v>
      </c>
      <c r="Z183">
        <v>10080</v>
      </c>
      <c r="AA183">
        <v>10080</v>
      </c>
      <c r="AB183">
        <v>1206</v>
      </c>
      <c r="AC183">
        <v>3744000</v>
      </c>
    </row>
    <row r="184" spans="1:29" x14ac:dyDescent="0.25">
      <c r="A184">
        <v>12</v>
      </c>
      <c r="B184">
        <v>2</v>
      </c>
      <c r="C184">
        <v>1</v>
      </c>
      <c r="D184" t="s">
        <v>19</v>
      </c>
      <c r="E184" t="s">
        <v>345</v>
      </c>
      <c r="F184" t="s">
        <v>326</v>
      </c>
      <c r="G184">
        <v>0.13</v>
      </c>
      <c r="H184">
        <v>0.91</v>
      </c>
      <c r="I184">
        <v>-999</v>
      </c>
      <c r="J184">
        <v>0.64</v>
      </c>
      <c r="K184">
        <v>0.36</v>
      </c>
      <c r="L184">
        <v>-999</v>
      </c>
      <c r="M184">
        <v>-999</v>
      </c>
      <c r="N184">
        <v>-999</v>
      </c>
      <c r="O184">
        <v>-999</v>
      </c>
      <c r="P184">
        <v>-999</v>
      </c>
      <c r="Q184">
        <v>-999</v>
      </c>
      <c r="R184">
        <v>-999</v>
      </c>
      <c r="S184">
        <v>-999</v>
      </c>
      <c r="T184">
        <v>1787100</v>
      </c>
      <c r="U184">
        <v>1545600</v>
      </c>
      <c r="V184">
        <v>-999</v>
      </c>
      <c r="W184">
        <v>-999</v>
      </c>
      <c r="X184">
        <v>-999</v>
      </c>
      <c r="Y184">
        <v>-999</v>
      </c>
      <c r="Z184">
        <v>-999</v>
      </c>
      <c r="AA184">
        <v>-999</v>
      </c>
      <c r="AB184">
        <v>-999</v>
      </c>
      <c r="AC184">
        <v>-999</v>
      </c>
    </row>
    <row r="185" spans="1:29" x14ac:dyDescent="0.25">
      <c r="A185">
        <v>12</v>
      </c>
      <c r="B185">
        <v>3</v>
      </c>
      <c r="C185">
        <v>1</v>
      </c>
      <c r="D185" t="s">
        <v>19</v>
      </c>
      <c r="E185" t="s">
        <v>344</v>
      </c>
      <c r="F185" t="s">
        <v>331</v>
      </c>
      <c r="G185">
        <v>0.5</v>
      </c>
      <c r="H185">
        <v>8</v>
      </c>
      <c r="I185">
        <v>1</v>
      </c>
      <c r="J185">
        <v>0.88888900000000004</v>
      </c>
      <c r="K185">
        <v>0.1</v>
      </c>
      <c r="L185">
        <v>285.10000000000002</v>
      </c>
      <c r="M185">
        <v>373.1</v>
      </c>
      <c r="N185" t="s">
        <v>330</v>
      </c>
    </row>
    <row r="186" spans="1:29" x14ac:dyDescent="0.25">
      <c r="A186">
        <v>12</v>
      </c>
      <c r="B186">
        <v>3</v>
      </c>
      <c r="C186">
        <v>1</v>
      </c>
      <c r="D186" t="s">
        <v>19</v>
      </c>
      <c r="E186" t="s">
        <v>344</v>
      </c>
      <c r="F186" t="s">
        <v>329</v>
      </c>
      <c r="G186">
        <v>0.21659999999999999</v>
      </c>
      <c r="H186">
        <v>0.90080000000000005</v>
      </c>
      <c r="I186">
        <v>3.1833500000000001E-2</v>
      </c>
      <c r="J186">
        <v>1.994192</v>
      </c>
      <c r="K186">
        <v>4.287744</v>
      </c>
      <c r="L186">
        <v>4.2683590000000002</v>
      </c>
      <c r="M186">
        <v>3.2904469999999999</v>
      </c>
      <c r="N186">
        <v>3.0502669999999998</v>
      </c>
      <c r="O186">
        <v>0.75671500000000003</v>
      </c>
      <c r="P186">
        <v>3.0502669999999998</v>
      </c>
      <c r="Q186">
        <v>3.2896510000000001</v>
      </c>
      <c r="R186">
        <v>3.2727659999999998</v>
      </c>
      <c r="S186">
        <v>1.0799989999999999</v>
      </c>
      <c r="T186">
        <v>2118010</v>
      </c>
      <c r="U186">
        <v>2118499.9</v>
      </c>
      <c r="V186">
        <v>2133802</v>
      </c>
      <c r="W186">
        <v>95882.6</v>
      </c>
      <c r="X186">
        <v>777056.1</v>
      </c>
      <c r="Y186">
        <v>776566.2</v>
      </c>
      <c r="Z186">
        <v>777056.1</v>
      </c>
      <c r="AA186">
        <v>134966.39999999999</v>
      </c>
      <c r="AB186">
        <v>121896</v>
      </c>
      <c r="AC186">
        <v>617575.5</v>
      </c>
    </row>
    <row r="187" spans="1:29" x14ac:dyDescent="0.25">
      <c r="A187">
        <v>12</v>
      </c>
      <c r="B187">
        <v>3</v>
      </c>
      <c r="C187">
        <v>1</v>
      </c>
      <c r="D187" t="s">
        <v>19</v>
      </c>
      <c r="E187" t="s">
        <v>344</v>
      </c>
      <c r="F187" t="s">
        <v>328</v>
      </c>
      <c r="G187">
        <v>0.14000000000000001</v>
      </c>
      <c r="H187">
        <v>0.91</v>
      </c>
      <c r="I187">
        <v>2.5999999999999999E-2</v>
      </c>
      <c r="J187">
        <v>1.1499999999999999</v>
      </c>
      <c r="K187">
        <v>0.19</v>
      </c>
      <c r="L187">
        <v>3.5999999999999997E-2</v>
      </c>
      <c r="M187">
        <v>3.5999999999999997E-2</v>
      </c>
      <c r="N187">
        <v>3.5999999999999997E-2</v>
      </c>
      <c r="O187">
        <v>0.7</v>
      </c>
      <c r="P187">
        <v>0.7</v>
      </c>
      <c r="Q187">
        <v>0.7</v>
      </c>
      <c r="R187">
        <v>0.7</v>
      </c>
      <c r="S187">
        <v>0.7</v>
      </c>
      <c r="T187">
        <v>1957200</v>
      </c>
      <c r="U187">
        <v>912000</v>
      </c>
      <c r="V187">
        <v>96600</v>
      </c>
      <c r="W187">
        <v>96600</v>
      </c>
      <c r="X187">
        <v>96600</v>
      </c>
      <c r="Y187">
        <v>840000</v>
      </c>
      <c r="Z187">
        <v>840000</v>
      </c>
      <c r="AA187">
        <v>840000</v>
      </c>
      <c r="AB187">
        <v>840000</v>
      </c>
      <c r="AC187">
        <v>840000</v>
      </c>
    </row>
    <row r="188" spans="1:29" x14ac:dyDescent="0.25">
      <c r="A188">
        <v>12</v>
      </c>
      <c r="B188">
        <v>3</v>
      </c>
      <c r="C188">
        <v>1</v>
      </c>
      <c r="D188" t="s">
        <v>19</v>
      </c>
      <c r="E188" t="s">
        <v>344</v>
      </c>
      <c r="F188" t="s">
        <v>326</v>
      </c>
      <c r="G188">
        <v>0.72</v>
      </c>
      <c r="H188">
        <v>0.28000000000000003</v>
      </c>
      <c r="I188">
        <v>-999</v>
      </c>
      <c r="J188">
        <v>0.36</v>
      </c>
      <c r="K188">
        <v>0.36</v>
      </c>
      <c r="L188">
        <v>-999</v>
      </c>
      <c r="M188">
        <v>-999</v>
      </c>
      <c r="N188">
        <v>-999</v>
      </c>
      <c r="O188">
        <v>-999</v>
      </c>
      <c r="P188">
        <v>-999</v>
      </c>
      <c r="Q188">
        <v>-999</v>
      </c>
      <c r="R188">
        <v>-999</v>
      </c>
      <c r="S188">
        <v>-999</v>
      </c>
      <c r="T188">
        <v>1545600</v>
      </c>
      <c r="U188">
        <v>1545600</v>
      </c>
      <c r="V188">
        <v>-999</v>
      </c>
      <c r="W188">
        <v>-999</v>
      </c>
      <c r="X188">
        <v>-999</v>
      </c>
      <c r="Y188">
        <v>-999</v>
      </c>
      <c r="Z188">
        <v>-999</v>
      </c>
      <c r="AA188">
        <v>-999</v>
      </c>
      <c r="AB188">
        <v>-999</v>
      </c>
      <c r="AC188">
        <v>-999</v>
      </c>
    </row>
    <row r="189" spans="1:29" x14ac:dyDescent="0.25">
      <c r="A189">
        <v>12</v>
      </c>
      <c r="B189">
        <v>4</v>
      </c>
      <c r="C189">
        <v>1</v>
      </c>
      <c r="D189" t="s">
        <v>19</v>
      </c>
      <c r="E189" t="s">
        <v>343</v>
      </c>
      <c r="F189" t="s">
        <v>331</v>
      </c>
      <c r="G189">
        <v>0.5</v>
      </c>
      <c r="H189">
        <v>8</v>
      </c>
      <c r="I189">
        <v>0.5</v>
      </c>
      <c r="J189">
        <v>0.88888900000000004</v>
      </c>
      <c r="K189">
        <v>0.1</v>
      </c>
      <c r="L189">
        <v>285.10000000000002</v>
      </c>
      <c r="M189">
        <v>373.1</v>
      </c>
      <c r="N189" t="s">
        <v>330</v>
      </c>
    </row>
    <row r="190" spans="1:29" x14ac:dyDescent="0.25">
      <c r="A190">
        <v>12</v>
      </c>
      <c r="B190">
        <v>4</v>
      </c>
      <c r="C190">
        <v>1</v>
      </c>
      <c r="D190" t="s">
        <v>19</v>
      </c>
      <c r="E190" t="s">
        <v>343</v>
      </c>
      <c r="F190" t="s">
        <v>329</v>
      </c>
      <c r="G190">
        <v>0.33239999999999997</v>
      </c>
      <c r="H190">
        <v>0.85260000000000002</v>
      </c>
      <c r="I190">
        <v>1.0364999999999999E-2</v>
      </c>
      <c r="J190">
        <v>0.89340399999999998</v>
      </c>
      <c r="K190">
        <v>0.83138000000000001</v>
      </c>
      <c r="L190">
        <v>0.103294</v>
      </c>
      <c r="M190">
        <v>8.0076999999999995E-2</v>
      </c>
      <c r="N190">
        <v>0.14973</v>
      </c>
      <c r="O190">
        <v>0.14973</v>
      </c>
      <c r="P190">
        <v>0.14973</v>
      </c>
      <c r="Q190">
        <v>0.14973</v>
      </c>
      <c r="R190">
        <v>0.906671</v>
      </c>
      <c r="S190">
        <v>0.906671</v>
      </c>
      <c r="T190">
        <v>1064223.7</v>
      </c>
      <c r="U190">
        <v>207832.1</v>
      </c>
      <c r="V190">
        <v>911978.3</v>
      </c>
      <c r="W190">
        <v>164648.79999999999</v>
      </c>
      <c r="X190">
        <v>592634.30000000005</v>
      </c>
      <c r="Y190">
        <v>592634.30000000005</v>
      </c>
      <c r="Z190">
        <v>592634.30000000005</v>
      </c>
      <c r="AA190">
        <v>592634.30000000005</v>
      </c>
      <c r="AB190">
        <v>643094.9</v>
      </c>
      <c r="AC190">
        <v>643094.9</v>
      </c>
    </row>
    <row r="191" spans="1:29" x14ac:dyDescent="0.25">
      <c r="A191">
        <v>12</v>
      </c>
      <c r="B191">
        <v>4</v>
      </c>
      <c r="C191">
        <v>1</v>
      </c>
      <c r="D191" t="s">
        <v>19</v>
      </c>
      <c r="E191" t="s">
        <v>343</v>
      </c>
      <c r="F191" t="s">
        <v>328</v>
      </c>
      <c r="G191">
        <v>0.14000000000000001</v>
      </c>
      <c r="H191">
        <v>0.91</v>
      </c>
      <c r="I191">
        <v>1.4200000000000001E-2</v>
      </c>
      <c r="J191">
        <v>1.1499999999999999</v>
      </c>
      <c r="K191">
        <v>0.15</v>
      </c>
      <c r="L191">
        <v>0.15</v>
      </c>
      <c r="M191">
        <v>0.03</v>
      </c>
      <c r="N191">
        <v>0.03</v>
      </c>
      <c r="O191">
        <v>0.03</v>
      </c>
      <c r="P191">
        <v>0.04</v>
      </c>
      <c r="Q191">
        <v>0.04</v>
      </c>
      <c r="R191">
        <v>0.04</v>
      </c>
      <c r="S191">
        <v>0.16</v>
      </c>
      <c r="T191">
        <v>1957200</v>
      </c>
      <c r="U191">
        <v>994000</v>
      </c>
      <c r="V191">
        <v>994000</v>
      </c>
      <c r="W191">
        <v>1206</v>
      </c>
      <c r="X191">
        <v>1206</v>
      </c>
      <c r="Y191">
        <v>1206</v>
      </c>
      <c r="Z191">
        <v>10080</v>
      </c>
      <c r="AA191">
        <v>10080</v>
      </c>
      <c r="AB191">
        <v>10080</v>
      </c>
      <c r="AC191">
        <v>609000</v>
      </c>
    </row>
    <row r="192" spans="1:29" x14ac:dyDescent="0.25">
      <c r="A192">
        <v>12</v>
      </c>
      <c r="B192">
        <v>4</v>
      </c>
      <c r="C192">
        <v>1</v>
      </c>
      <c r="D192" t="s">
        <v>19</v>
      </c>
      <c r="E192" t="s">
        <v>343</v>
      </c>
      <c r="F192" t="s">
        <v>326</v>
      </c>
      <c r="G192">
        <v>0.72</v>
      </c>
      <c r="H192">
        <v>0.28000000000000003</v>
      </c>
      <c r="I192">
        <v>-999</v>
      </c>
      <c r="J192">
        <v>0.36</v>
      </c>
      <c r="K192">
        <v>0.36</v>
      </c>
      <c r="L192">
        <v>-999</v>
      </c>
      <c r="M192">
        <v>-999</v>
      </c>
      <c r="N192">
        <v>-999</v>
      </c>
      <c r="O192">
        <v>-999</v>
      </c>
      <c r="P192">
        <v>-999</v>
      </c>
      <c r="Q192">
        <v>-999</v>
      </c>
      <c r="R192">
        <v>-999</v>
      </c>
      <c r="S192">
        <v>-999</v>
      </c>
      <c r="T192">
        <v>1545600</v>
      </c>
      <c r="U192">
        <v>1545600</v>
      </c>
      <c r="V192">
        <v>-999</v>
      </c>
      <c r="W192">
        <v>-999</v>
      </c>
      <c r="X192">
        <v>-999</v>
      </c>
      <c r="Y192">
        <v>-999</v>
      </c>
      <c r="Z192">
        <v>-999</v>
      </c>
      <c r="AA192">
        <v>-999</v>
      </c>
      <c r="AB192">
        <v>-999</v>
      </c>
      <c r="AC192">
        <v>-999</v>
      </c>
    </row>
    <row r="193" spans="1:29" x14ac:dyDescent="0.25">
      <c r="A193">
        <v>13</v>
      </c>
      <c r="B193">
        <v>1</v>
      </c>
      <c r="C193">
        <v>1</v>
      </c>
      <c r="D193" t="s">
        <v>20</v>
      </c>
      <c r="E193" t="s">
        <v>349</v>
      </c>
      <c r="F193" t="s">
        <v>331</v>
      </c>
      <c r="G193">
        <v>0.8</v>
      </c>
      <c r="H193">
        <v>80</v>
      </c>
      <c r="I193">
        <v>3.2</v>
      </c>
      <c r="J193">
        <v>0.44444400000000001</v>
      </c>
      <c r="K193">
        <v>0.55000000000000004</v>
      </c>
      <c r="L193">
        <v>290.10000000000002</v>
      </c>
      <c r="M193">
        <v>305.10000000000002</v>
      </c>
      <c r="N193" t="s">
        <v>330</v>
      </c>
    </row>
    <row r="194" spans="1:29" x14ac:dyDescent="0.25">
      <c r="A194">
        <v>13</v>
      </c>
      <c r="B194">
        <v>1</v>
      </c>
      <c r="C194">
        <v>1</v>
      </c>
      <c r="D194" t="s">
        <v>20</v>
      </c>
      <c r="E194" t="s">
        <v>349</v>
      </c>
      <c r="F194" t="s">
        <v>329</v>
      </c>
      <c r="G194">
        <v>0.21659999999999999</v>
      </c>
      <c r="H194">
        <v>0.90080000000000005</v>
      </c>
      <c r="I194">
        <v>3.1833500000000001E-2</v>
      </c>
      <c r="J194">
        <v>1.994192</v>
      </c>
      <c r="K194">
        <v>4.287744</v>
      </c>
      <c r="L194">
        <v>4.2683590000000002</v>
      </c>
      <c r="M194">
        <v>3.2904469999999999</v>
      </c>
      <c r="N194">
        <v>3.0502669999999998</v>
      </c>
      <c r="O194">
        <v>0.75671500000000003</v>
      </c>
      <c r="P194">
        <v>3.0502669999999998</v>
      </c>
      <c r="Q194">
        <v>3.2896510000000001</v>
      </c>
      <c r="R194">
        <v>3.2727659999999998</v>
      </c>
      <c r="S194">
        <v>1.0799989999999999</v>
      </c>
      <c r="T194">
        <v>2118010</v>
      </c>
      <c r="U194">
        <v>2118499.9</v>
      </c>
      <c r="V194">
        <v>2133802</v>
      </c>
      <c r="W194">
        <v>95882.6</v>
      </c>
      <c r="X194">
        <v>777056.1</v>
      </c>
      <c r="Y194">
        <v>776566.2</v>
      </c>
      <c r="Z194">
        <v>777056.1</v>
      </c>
      <c r="AA194">
        <v>134966.39999999999</v>
      </c>
      <c r="AB194">
        <v>121896</v>
      </c>
      <c r="AC194">
        <v>617575.5</v>
      </c>
    </row>
    <row r="195" spans="1:29" x14ac:dyDescent="0.25">
      <c r="A195">
        <v>13</v>
      </c>
      <c r="B195">
        <v>1</v>
      </c>
      <c r="C195">
        <v>1</v>
      </c>
      <c r="D195" t="s">
        <v>20</v>
      </c>
      <c r="E195" t="s">
        <v>349</v>
      </c>
      <c r="F195" t="s">
        <v>328</v>
      </c>
      <c r="G195">
        <v>0.14000000000000001</v>
      </c>
      <c r="H195">
        <v>0.91</v>
      </c>
      <c r="I195">
        <v>2.5999999999999999E-2</v>
      </c>
      <c r="J195">
        <v>1.1499999999999999</v>
      </c>
      <c r="K195">
        <v>0.19</v>
      </c>
      <c r="L195">
        <v>3.5999999999999997E-2</v>
      </c>
      <c r="M195">
        <v>3.5999999999999997E-2</v>
      </c>
      <c r="N195">
        <v>3.5999999999999997E-2</v>
      </c>
      <c r="O195">
        <v>0.7</v>
      </c>
      <c r="P195">
        <v>0.7</v>
      </c>
      <c r="Q195">
        <v>0.7</v>
      </c>
      <c r="R195">
        <v>0.7</v>
      </c>
      <c r="S195">
        <v>0.7</v>
      </c>
      <c r="T195">
        <v>1957200</v>
      </c>
      <c r="U195">
        <v>912000</v>
      </c>
      <c r="V195">
        <v>96600</v>
      </c>
      <c r="W195">
        <v>96600</v>
      </c>
      <c r="X195">
        <v>96600</v>
      </c>
      <c r="Y195">
        <v>840000</v>
      </c>
      <c r="Z195">
        <v>840000</v>
      </c>
      <c r="AA195">
        <v>840000</v>
      </c>
      <c r="AB195">
        <v>840000</v>
      </c>
      <c r="AC195">
        <v>840000</v>
      </c>
    </row>
    <row r="196" spans="1:29" x14ac:dyDescent="0.25">
      <c r="A196">
        <v>13</v>
      </c>
      <c r="B196">
        <v>1</v>
      </c>
      <c r="C196">
        <v>1</v>
      </c>
      <c r="D196" t="s">
        <v>20</v>
      </c>
      <c r="E196" t="s">
        <v>349</v>
      </c>
      <c r="F196" t="s">
        <v>326</v>
      </c>
      <c r="G196">
        <v>0.23</v>
      </c>
      <c r="H196">
        <v>0.88</v>
      </c>
      <c r="I196">
        <v>-999</v>
      </c>
      <c r="J196">
        <v>1.9</v>
      </c>
      <c r="K196">
        <v>0.56000000000000005</v>
      </c>
      <c r="L196">
        <v>0.36</v>
      </c>
      <c r="M196">
        <v>-999</v>
      </c>
      <c r="N196">
        <v>-999</v>
      </c>
      <c r="O196">
        <v>-999</v>
      </c>
      <c r="P196">
        <v>-999</v>
      </c>
      <c r="Q196">
        <v>-999</v>
      </c>
      <c r="R196">
        <v>-999</v>
      </c>
      <c r="S196">
        <v>-999</v>
      </c>
      <c r="T196">
        <v>2100000</v>
      </c>
      <c r="U196">
        <v>1773000</v>
      </c>
      <c r="V196">
        <v>1545600</v>
      </c>
      <c r="W196">
        <v>-999</v>
      </c>
      <c r="X196">
        <v>-999</v>
      </c>
      <c r="Y196">
        <v>-999</v>
      </c>
      <c r="Z196">
        <v>-999</v>
      </c>
      <c r="AA196">
        <v>-999</v>
      </c>
      <c r="AB196">
        <v>-999</v>
      </c>
      <c r="AC196">
        <v>-999</v>
      </c>
    </row>
    <row r="197" spans="1:29" x14ac:dyDescent="0.25">
      <c r="A197">
        <v>13</v>
      </c>
      <c r="B197">
        <v>2</v>
      </c>
      <c r="C197">
        <v>1</v>
      </c>
      <c r="D197" t="s">
        <v>20</v>
      </c>
      <c r="E197" t="s">
        <v>348</v>
      </c>
      <c r="F197" t="s">
        <v>331</v>
      </c>
      <c r="G197">
        <v>0.5</v>
      </c>
      <c r="H197">
        <v>30</v>
      </c>
      <c r="I197">
        <v>1.2</v>
      </c>
      <c r="J197">
        <v>0.88888900000000004</v>
      </c>
      <c r="K197">
        <v>0.55000000000000004</v>
      </c>
      <c r="L197">
        <v>285.10000000000002</v>
      </c>
      <c r="M197">
        <v>373.1</v>
      </c>
      <c r="N197" t="s">
        <v>330</v>
      </c>
    </row>
    <row r="198" spans="1:29" x14ac:dyDescent="0.25">
      <c r="A198">
        <v>13</v>
      </c>
      <c r="B198">
        <v>2</v>
      </c>
      <c r="C198">
        <v>1</v>
      </c>
      <c r="D198" t="s">
        <v>20</v>
      </c>
      <c r="E198" t="s">
        <v>348</v>
      </c>
      <c r="F198" t="s">
        <v>329</v>
      </c>
      <c r="G198">
        <v>0.21659999999999999</v>
      </c>
      <c r="H198">
        <v>0.90080000000000005</v>
      </c>
      <c r="I198">
        <v>3.1662750000000003E-2</v>
      </c>
      <c r="J198">
        <v>4.2608280000000001</v>
      </c>
      <c r="K198">
        <v>9.9183280000000007</v>
      </c>
      <c r="L198">
        <v>9.8990460000000002</v>
      </c>
      <c r="M198">
        <v>9.816236</v>
      </c>
      <c r="N198">
        <v>9.5773449999999993</v>
      </c>
      <c r="O198">
        <v>3.8919809999999999</v>
      </c>
      <c r="P198">
        <v>9.5773449999999993</v>
      </c>
      <c r="Q198">
        <v>9.8154439999999994</v>
      </c>
      <c r="R198">
        <v>8.9087940000000003</v>
      </c>
      <c r="S198">
        <v>3.3515389999999998</v>
      </c>
      <c r="T198">
        <v>2120156.9</v>
      </c>
      <c r="U198">
        <v>2120355.5</v>
      </c>
      <c r="V198">
        <v>2135740.1</v>
      </c>
      <c r="W198">
        <v>98787</v>
      </c>
      <c r="X198">
        <v>783633.9</v>
      </c>
      <c r="Y198">
        <v>783217.7</v>
      </c>
      <c r="Z198">
        <v>783633.9</v>
      </c>
      <c r="AA198">
        <v>138081.60000000001</v>
      </c>
      <c r="AB198">
        <v>112984.4</v>
      </c>
      <c r="AC198">
        <v>611630.9</v>
      </c>
    </row>
    <row r="199" spans="1:29" x14ac:dyDescent="0.25">
      <c r="A199">
        <v>13</v>
      </c>
      <c r="B199">
        <v>2</v>
      </c>
      <c r="C199">
        <v>1</v>
      </c>
      <c r="D199" t="s">
        <v>20</v>
      </c>
      <c r="E199" t="s">
        <v>348</v>
      </c>
      <c r="F199" t="s">
        <v>328</v>
      </c>
      <c r="G199">
        <v>0.14000000000000001</v>
      </c>
      <c r="H199">
        <v>0.91</v>
      </c>
      <c r="I199">
        <v>2.5999999999999999E-2</v>
      </c>
      <c r="J199">
        <v>1.1499999999999999</v>
      </c>
      <c r="K199">
        <v>0.19</v>
      </c>
      <c r="L199">
        <v>3.5999999999999997E-2</v>
      </c>
      <c r="M199">
        <v>3.5999999999999997E-2</v>
      </c>
      <c r="N199">
        <v>3.5999999999999997E-2</v>
      </c>
      <c r="O199">
        <v>0.7</v>
      </c>
      <c r="P199">
        <v>0.7</v>
      </c>
      <c r="Q199">
        <v>0.7</v>
      </c>
      <c r="R199">
        <v>0.7</v>
      </c>
      <c r="S199">
        <v>0.7</v>
      </c>
      <c r="T199">
        <v>1957200</v>
      </c>
      <c r="U199">
        <v>912000</v>
      </c>
      <c r="V199">
        <v>96600</v>
      </c>
      <c r="W199">
        <v>96600</v>
      </c>
      <c r="X199">
        <v>96600</v>
      </c>
      <c r="Y199">
        <v>840000</v>
      </c>
      <c r="Z199">
        <v>840000</v>
      </c>
      <c r="AA199">
        <v>840000</v>
      </c>
      <c r="AB199">
        <v>840000</v>
      </c>
      <c r="AC199">
        <v>840000</v>
      </c>
    </row>
    <row r="200" spans="1:29" x14ac:dyDescent="0.25">
      <c r="A200">
        <v>13</v>
      </c>
      <c r="B200">
        <v>2</v>
      </c>
      <c r="C200">
        <v>1</v>
      </c>
      <c r="D200" t="s">
        <v>20</v>
      </c>
      <c r="E200" t="s">
        <v>348</v>
      </c>
      <c r="F200" t="s">
        <v>326</v>
      </c>
      <c r="G200">
        <v>0.13</v>
      </c>
      <c r="H200">
        <v>0.91</v>
      </c>
      <c r="I200">
        <v>-999</v>
      </c>
      <c r="J200">
        <v>1.67</v>
      </c>
      <c r="K200">
        <v>0.55789999999999995</v>
      </c>
      <c r="L200">
        <v>-999</v>
      </c>
      <c r="M200">
        <v>-999</v>
      </c>
      <c r="N200">
        <v>-999</v>
      </c>
      <c r="O200">
        <v>-999</v>
      </c>
      <c r="P200">
        <v>-999</v>
      </c>
      <c r="Q200">
        <v>-999</v>
      </c>
      <c r="R200">
        <v>-999</v>
      </c>
      <c r="S200">
        <v>-999</v>
      </c>
      <c r="T200">
        <v>2060500</v>
      </c>
      <c r="U200">
        <v>1712300</v>
      </c>
      <c r="V200">
        <v>-999</v>
      </c>
      <c r="W200">
        <v>-999</v>
      </c>
      <c r="X200">
        <v>-999</v>
      </c>
      <c r="Y200">
        <v>-999</v>
      </c>
      <c r="Z200">
        <v>-999</v>
      </c>
      <c r="AA200">
        <v>-999</v>
      </c>
      <c r="AB200">
        <v>-999</v>
      </c>
      <c r="AC200">
        <v>-999</v>
      </c>
    </row>
    <row r="201" spans="1:29" x14ac:dyDescent="0.25">
      <c r="A201">
        <v>13</v>
      </c>
      <c r="B201">
        <v>3</v>
      </c>
      <c r="C201">
        <v>1</v>
      </c>
      <c r="D201" t="s">
        <v>20</v>
      </c>
      <c r="E201" t="s">
        <v>347</v>
      </c>
      <c r="F201" t="s">
        <v>331</v>
      </c>
      <c r="G201">
        <v>0.5</v>
      </c>
      <c r="H201">
        <v>10</v>
      </c>
      <c r="I201">
        <v>0.4</v>
      </c>
      <c r="J201">
        <v>0.92307700000000004</v>
      </c>
      <c r="K201">
        <v>0.35</v>
      </c>
      <c r="L201">
        <v>285.10000000000002</v>
      </c>
      <c r="M201">
        <v>373.1</v>
      </c>
      <c r="N201" t="s">
        <v>330</v>
      </c>
    </row>
    <row r="202" spans="1:29" x14ac:dyDescent="0.25">
      <c r="A202">
        <v>13</v>
      </c>
      <c r="B202">
        <v>3</v>
      </c>
      <c r="C202">
        <v>1</v>
      </c>
      <c r="D202" t="s">
        <v>20</v>
      </c>
      <c r="E202" t="s">
        <v>347</v>
      </c>
      <c r="F202" t="s">
        <v>329</v>
      </c>
      <c r="G202">
        <v>0.21659999999999999</v>
      </c>
      <c r="H202">
        <v>0.90080000000000005</v>
      </c>
      <c r="I202">
        <v>3.1662750000000003E-2</v>
      </c>
      <c r="J202">
        <v>4.2608280000000001</v>
      </c>
      <c r="K202">
        <v>9.9183280000000007</v>
      </c>
      <c r="L202">
        <v>9.8990460000000002</v>
      </c>
      <c r="M202">
        <v>9.816236</v>
      </c>
      <c r="N202">
        <v>9.5773449999999993</v>
      </c>
      <c r="O202">
        <v>3.8919809999999999</v>
      </c>
      <c r="P202">
        <v>9.5773449999999993</v>
      </c>
      <c r="Q202">
        <v>9.8154439999999994</v>
      </c>
      <c r="R202">
        <v>8.9087940000000003</v>
      </c>
      <c r="S202">
        <v>3.3515389999999998</v>
      </c>
      <c r="T202">
        <v>2120156.9</v>
      </c>
      <c r="U202">
        <v>2120355.5</v>
      </c>
      <c r="V202">
        <v>2135740.1</v>
      </c>
      <c r="W202">
        <v>98787</v>
      </c>
      <c r="X202">
        <v>783633.9</v>
      </c>
      <c r="Y202">
        <v>783217.7</v>
      </c>
      <c r="Z202">
        <v>783633.9</v>
      </c>
      <c r="AA202">
        <v>138081.60000000001</v>
      </c>
      <c r="AB202">
        <v>112984.4</v>
      </c>
      <c r="AC202">
        <v>611630.9</v>
      </c>
    </row>
    <row r="203" spans="1:29" x14ac:dyDescent="0.25">
      <c r="A203">
        <v>13</v>
      </c>
      <c r="B203">
        <v>3</v>
      </c>
      <c r="C203">
        <v>1</v>
      </c>
      <c r="D203" t="s">
        <v>20</v>
      </c>
      <c r="E203" t="s">
        <v>347</v>
      </c>
      <c r="F203" t="s">
        <v>328</v>
      </c>
      <c r="G203">
        <v>0.14000000000000001</v>
      </c>
      <c r="H203">
        <v>0.91</v>
      </c>
      <c r="I203">
        <v>2.5999999999999999E-2</v>
      </c>
      <c r="J203">
        <v>1.1499999999999999</v>
      </c>
      <c r="K203">
        <v>0.19</v>
      </c>
      <c r="L203">
        <v>3.5999999999999997E-2</v>
      </c>
      <c r="M203">
        <v>3.5999999999999997E-2</v>
      </c>
      <c r="N203">
        <v>3.5999999999999997E-2</v>
      </c>
      <c r="O203">
        <v>0.7</v>
      </c>
      <c r="P203">
        <v>0.7</v>
      </c>
      <c r="Q203">
        <v>0.7</v>
      </c>
      <c r="R203">
        <v>0.7</v>
      </c>
      <c r="S203">
        <v>0.7</v>
      </c>
      <c r="T203">
        <v>1957200</v>
      </c>
      <c r="U203">
        <v>912000</v>
      </c>
      <c r="V203">
        <v>96600</v>
      </c>
      <c r="W203">
        <v>96600</v>
      </c>
      <c r="X203">
        <v>96600</v>
      </c>
      <c r="Y203">
        <v>840000</v>
      </c>
      <c r="Z203">
        <v>840000</v>
      </c>
      <c r="AA203">
        <v>840000</v>
      </c>
      <c r="AB203">
        <v>840000</v>
      </c>
      <c r="AC203">
        <v>840000</v>
      </c>
    </row>
    <row r="204" spans="1:29" x14ac:dyDescent="0.25">
      <c r="A204">
        <v>13</v>
      </c>
      <c r="B204">
        <v>3</v>
      </c>
      <c r="C204">
        <v>1</v>
      </c>
      <c r="D204" t="s">
        <v>20</v>
      </c>
      <c r="E204" t="s">
        <v>347</v>
      </c>
      <c r="F204" t="s">
        <v>326</v>
      </c>
      <c r="G204">
        <v>0.72</v>
      </c>
      <c r="H204">
        <v>0.28000000000000003</v>
      </c>
      <c r="I204">
        <v>-999</v>
      </c>
      <c r="J204">
        <v>0.36</v>
      </c>
      <c r="K204">
        <v>0.36</v>
      </c>
      <c r="L204">
        <v>-999</v>
      </c>
      <c r="M204">
        <v>-999</v>
      </c>
      <c r="N204">
        <v>-999</v>
      </c>
      <c r="O204">
        <v>-999</v>
      </c>
      <c r="P204">
        <v>-999</v>
      </c>
      <c r="Q204">
        <v>-999</v>
      </c>
      <c r="R204">
        <v>-999</v>
      </c>
      <c r="S204">
        <v>-999</v>
      </c>
      <c r="T204">
        <v>1545600</v>
      </c>
      <c r="U204">
        <v>1545600</v>
      </c>
      <c r="V204">
        <v>-999</v>
      </c>
      <c r="W204">
        <v>-999</v>
      </c>
      <c r="X204">
        <v>-999</v>
      </c>
      <c r="Y204">
        <v>-999</v>
      </c>
      <c r="Z204">
        <v>-999</v>
      </c>
      <c r="AA204">
        <v>-999</v>
      </c>
      <c r="AB204">
        <v>-999</v>
      </c>
      <c r="AC204">
        <v>-999</v>
      </c>
    </row>
    <row r="205" spans="1:29" x14ac:dyDescent="0.25">
      <c r="A205">
        <v>13</v>
      </c>
      <c r="B205">
        <v>4</v>
      </c>
      <c r="C205">
        <v>1</v>
      </c>
      <c r="D205" t="s">
        <v>20</v>
      </c>
      <c r="E205" t="s">
        <v>346</v>
      </c>
      <c r="F205" t="s">
        <v>331</v>
      </c>
      <c r="G205">
        <v>0.6</v>
      </c>
      <c r="H205">
        <v>3</v>
      </c>
      <c r="I205">
        <v>0.3</v>
      </c>
      <c r="J205">
        <v>0.94117600000000001</v>
      </c>
      <c r="K205">
        <v>0.15</v>
      </c>
      <c r="L205">
        <v>285.10000000000002</v>
      </c>
      <c r="M205">
        <v>373.1</v>
      </c>
      <c r="N205" t="s">
        <v>330</v>
      </c>
    </row>
    <row r="206" spans="1:29" x14ac:dyDescent="0.25">
      <c r="A206">
        <v>13</v>
      </c>
      <c r="B206">
        <v>4</v>
      </c>
      <c r="C206">
        <v>1</v>
      </c>
      <c r="D206" t="s">
        <v>20</v>
      </c>
      <c r="E206" t="s">
        <v>346</v>
      </c>
      <c r="F206" t="s">
        <v>329</v>
      </c>
      <c r="G206">
        <v>0.31109999999999999</v>
      </c>
      <c r="H206">
        <v>0.78300999999999998</v>
      </c>
      <c r="I206">
        <v>8.552825E-2</v>
      </c>
      <c r="J206">
        <v>10.472511000000001</v>
      </c>
      <c r="K206">
        <v>10.472511000000001</v>
      </c>
      <c r="L206">
        <v>10.472511000000001</v>
      </c>
      <c r="M206">
        <v>10.472511000000001</v>
      </c>
      <c r="N206">
        <v>10.472511000000001</v>
      </c>
      <c r="O206">
        <v>8.8835859999999993</v>
      </c>
      <c r="P206">
        <v>10.472511000000001</v>
      </c>
      <c r="Q206">
        <v>10.472511000000001</v>
      </c>
      <c r="R206">
        <v>10.472511000000001</v>
      </c>
      <c r="S206">
        <v>10.472511000000001</v>
      </c>
      <c r="T206">
        <v>2177859.2999999998</v>
      </c>
      <c r="U206">
        <v>2177859.2999999998</v>
      </c>
      <c r="V206">
        <v>2177859.2999999998</v>
      </c>
      <c r="W206">
        <v>2177859.2999999998</v>
      </c>
      <c r="X206">
        <v>2177859.2999999998</v>
      </c>
      <c r="Y206">
        <v>950145</v>
      </c>
      <c r="Z206">
        <v>2177859.2999999998</v>
      </c>
      <c r="AA206">
        <v>2177859.2999999998</v>
      </c>
      <c r="AB206">
        <v>2177859.2999999998</v>
      </c>
      <c r="AC206">
        <v>2177859.2999999998</v>
      </c>
    </row>
    <row r="207" spans="1:29" x14ac:dyDescent="0.25">
      <c r="A207">
        <v>13</v>
      </c>
      <c r="B207">
        <v>4</v>
      </c>
      <c r="C207">
        <v>1</v>
      </c>
      <c r="D207" t="s">
        <v>20</v>
      </c>
      <c r="E207" t="s">
        <v>346</v>
      </c>
      <c r="F207" t="s">
        <v>328</v>
      </c>
      <c r="G207">
        <v>0.17</v>
      </c>
      <c r="H207">
        <v>0.13</v>
      </c>
      <c r="I207">
        <v>2.0000000000000001E-4</v>
      </c>
      <c r="J207">
        <v>68.5</v>
      </c>
      <c r="K207">
        <v>68.5</v>
      </c>
      <c r="L207">
        <v>68.5</v>
      </c>
      <c r="M207">
        <v>68.5</v>
      </c>
      <c r="N207">
        <v>68.5</v>
      </c>
      <c r="O207">
        <v>68.5</v>
      </c>
      <c r="P207">
        <v>68.5</v>
      </c>
      <c r="Q207">
        <v>68.5</v>
      </c>
      <c r="R207">
        <v>68.5</v>
      </c>
      <c r="S207">
        <v>68.5</v>
      </c>
      <c r="T207">
        <v>2926000</v>
      </c>
      <c r="U207">
        <v>2926000</v>
      </c>
      <c r="V207">
        <v>2926000</v>
      </c>
      <c r="W207">
        <v>2926000</v>
      </c>
      <c r="X207">
        <v>2926000</v>
      </c>
      <c r="Y207">
        <v>2926000</v>
      </c>
      <c r="Z207">
        <v>2926000</v>
      </c>
      <c r="AA207">
        <v>2926000</v>
      </c>
      <c r="AB207">
        <v>2926000</v>
      </c>
      <c r="AC207">
        <v>2926000</v>
      </c>
    </row>
    <row r="208" spans="1:29" x14ac:dyDescent="0.25">
      <c r="A208">
        <v>13</v>
      </c>
      <c r="B208">
        <v>4</v>
      </c>
      <c r="C208">
        <v>1</v>
      </c>
      <c r="D208" t="s">
        <v>20</v>
      </c>
      <c r="E208" t="s">
        <v>346</v>
      </c>
      <c r="F208" t="s">
        <v>326</v>
      </c>
      <c r="G208">
        <v>0.08</v>
      </c>
      <c r="H208">
        <v>0.95</v>
      </c>
      <c r="I208">
        <v>-999</v>
      </c>
      <c r="J208">
        <v>-999</v>
      </c>
      <c r="K208">
        <v>-999</v>
      </c>
      <c r="L208">
        <v>-999</v>
      </c>
      <c r="M208">
        <v>-999</v>
      </c>
      <c r="N208">
        <v>-999</v>
      </c>
      <c r="O208">
        <v>-999</v>
      </c>
      <c r="P208">
        <v>-999</v>
      </c>
      <c r="Q208">
        <v>-999</v>
      </c>
      <c r="R208">
        <v>-999</v>
      </c>
      <c r="S208">
        <v>-999</v>
      </c>
      <c r="T208">
        <v>-999</v>
      </c>
      <c r="U208">
        <v>-999</v>
      </c>
      <c r="V208">
        <v>-999</v>
      </c>
      <c r="W208">
        <v>-999</v>
      </c>
      <c r="X208">
        <v>-999</v>
      </c>
      <c r="Y208">
        <v>-999</v>
      </c>
      <c r="Z208">
        <v>-999</v>
      </c>
      <c r="AA208">
        <v>-999</v>
      </c>
      <c r="AB208">
        <v>-999</v>
      </c>
      <c r="AC208">
        <v>-999</v>
      </c>
    </row>
    <row r="209" spans="1:29" x14ac:dyDescent="0.25">
      <c r="A209">
        <v>14</v>
      </c>
      <c r="B209">
        <v>1</v>
      </c>
      <c r="C209">
        <v>1</v>
      </c>
      <c r="D209" t="s">
        <v>21</v>
      </c>
      <c r="E209" t="s">
        <v>6</v>
      </c>
      <c r="F209" t="s">
        <v>331</v>
      </c>
      <c r="G209">
        <v>0.5</v>
      </c>
      <c r="H209">
        <v>90</v>
      </c>
      <c r="I209">
        <v>3.6</v>
      </c>
      <c r="J209">
        <v>0.4</v>
      </c>
      <c r="K209">
        <v>0.75</v>
      </c>
      <c r="L209">
        <v>290.10000000000002</v>
      </c>
      <c r="M209">
        <v>305.10000000000002</v>
      </c>
      <c r="N209" t="s">
        <v>330</v>
      </c>
    </row>
    <row r="210" spans="1:29" x14ac:dyDescent="0.25">
      <c r="A210">
        <v>14</v>
      </c>
      <c r="B210">
        <v>1</v>
      </c>
      <c r="C210">
        <v>1</v>
      </c>
      <c r="D210" t="s">
        <v>21</v>
      </c>
      <c r="E210" t="s">
        <v>6</v>
      </c>
      <c r="F210" t="s">
        <v>329</v>
      </c>
      <c r="G210">
        <v>0.21659999999999999</v>
      </c>
      <c r="H210">
        <v>0.90080000000000005</v>
      </c>
      <c r="I210">
        <v>3.1833500000000001E-2</v>
      </c>
      <c r="J210">
        <v>1.994192</v>
      </c>
      <c r="K210">
        <v>4.287744</v>
      </c>
      <c r="L210">
        <v>4.2683590000000002</v>
      </c>
      <c r="M210">
        <v>3.2904469999999999</v>
      </c>
      <c r="N210">
        <v>3.0502669999999998</v>
      </c>
      <c r="O210">
        <v>0.75671500000000003</v>
      </c>
      <c r="P210">
        <v>3.0502669999999998</v>
      </c>
      <c r="Q210">
        <v>3.2896510000000001</v>
      </c>
      <c r="R210">
        <v>3.2727659999999998</v>
      </c>
      <c r="S210">
        <v>1.0799989999999999</v>
      </c>
      <c r="T210">
        <v>2118010</v>
      </c>
      <c r="U210">
        <v>2118499.9</v>
      </c>
      <c r="V210">
        <v>2133802</v>
      </c>
      <c r="W210">
        <v>95882.6</v>
      </c>
      <c r="X210">
        <v>777056.1</v>
      </c>
      <c r="Y210">
        <v>776566.2</v>
      </c>
      <c r="Z210">
        <v>777056.1</v>
      </c>
      <c r="AA210">
        <v>134966.39999999999</v>
      </c>
      <c r="AB210">
        <v>121896</v>
      </c>
      <c r="AC210">
        <v>617575.5</v>
      </c>
    </row>
    <row r="211" spans="1:29" x14ac:dyDescent="0.25">
      <c r="A211">
        <v>14</v>
      </c>
      <c r="B211">
        <v>1</v>
      </c>
      <c r="C211">
        <v>1</v>
      </c>
      <c r="D211" t="s">
        <v>21</v>
      </c>
      <c r="E211" t="s">
        <v>6</v>
      </c>
      <c r="F211" t="s">
        <v>328</v>
      </c>
      <c r="G211">
        <v>0.23</v>
      </c>
      <c r="H211">
        <v>0.9</v>
      </c>
      <c r="I211">
        <v>1.47E-2</v>
      </c>
      <c r="J211">
        <v>1.2</v>
      </c>
      <c r="K211">
        <v>0.03</v>
      </c>
      <c r="L211">
        <v>0.15</v>
      </c>
      <c r="M211">
        <v>0.03</v>
      </c>
      <c r="N211">
        <v>0.03</v>
      </c>
      <c r="O211">
        <v>0.03</v>
      </c>
      <c r="P211">
        <v>0.04</v>
      </c>
      <c r="Q211">
        <v>0.04</v>
      </c>
      <c r="R211">
        <v>0.04</v>
      </c>
      <c r="S211">
        <v>0.16</v>
      </c>
      <c r="T211">
        <v>1700000</v>
      </c>
      <c r="U211">
        <v>1206</v>
      </c>
      <c r="V211">
        <v>994000</v>
      </c>
      <c r="W211">
        <v>1206</v>
      </c>
      <c r="X211">
        <v>1206</v>
      </c>
      <c r="Y211">
        <v>1206</v>
      </c>
      <c r="Z211">
        <v>10080</v>
      </c>
      <c r="AA211">
        <v>10080</v>
      </c>
      <c r="AB211">
        <v>10080</v>
      </c>
      <c r="AC211">
        <v>609000</v>
      </c>
    </row>
    <row r="212" spans="1:29" x14ac:dyDescent="0.25">
      <c r="A212">
        <v>14</v>
      </c>
      <c r="B212">
        <v>1</v>
      </c>
      <c r="C212">
        <v>1</v>
      </c>
      <c r="D212" t="s">
        <v>21</v>
      </c>
      <c r="E212" t="s">
        <v>6</v>
      </c>
      <c r="F212" t="s">
        <v>326</v>
      </c>
      <c r="G212">
        <v>0.23</v>
      </c>
      <c r="H212">
        <v>0.88</v>
      </c>
      <c r="I212">
        <v>-999</v>
      </c>
      <c r="J212">
        <v>1.9</v>
      </c>
      <c r="K212">
        <v>0.56000000000000005</v>
      </c>
      <c r="L212">
        <v>0.36</v>
      </c>
      <c r="M212">
        <v>-999</v>
      </c>
      <c r="N212">
        <v>-999</v>
      </c>
      <c r="O212">
        <v>-999</v>
      </c>
      <c r="P212">
        <v>-999</v>
      </c>
      <c r="Q212">
        <v>-999</v>
      </c>
      <c r="R212">
        <v>-999</v>
      </c>
      <c r="S212">
        <v>-999</v>
      </c>
      <c r="T212">
        <v>2100000</v>
      </c>
      <c r="U212">
        <v>1773000</v>
      </c>
      <c r="V212">
        <v>1545600</v>
      </c>
      <c r="W212">
        <v>-999</v>
      </c>
      <c r="X212">
        <v>-999</v>
      </c>
      <c r="Y212">
        <v>-999</v>
      </c>
      <c r="Z212">
        <v>-999</v>
      </c>
      <c r="AA212">
        <v>-999</v>
      </c>
      <c r="AB212">
        <v>-999</v>
      </c>
      <c r="AC212">
        <v>-999</v>
      </c>
    </row>
    <row r="213" spans="1:29" x14ac:dyDescent="0.25">
      <c r="A213">
        <v>14</v>
      </c>
      <c r="B213">
        <v>2</v>
      </c>
      <c r="C213">
        <v>1</v>
      </c>
      <c r="D213" t="s">
        <v>21</v>
      </c>
      <c r="E213" t="s">
        <v>345</v>
      </c>
      <c r="F213" t="s">
        <v>331</v>
      </c>
      <c r="G213">
        <v>0.5</v>
      </c>
      <c r="H213">
        <v>40</v>
      </c>
      <c r="I213">
        <v>1.6</v>
      </c>
      <c r="J213">
        <v>0.33333299999999999</v>
      </c>
      <c r="K213">
        <v>0.7</v>
      </c>
      <c r="L213">
        <v>285.10000000000002</v>
      </c>
      <c r="M213">
        <v>373.1</v>
      </c>
      <c r="N213" t="s">
        <v>330</v>
      </c>
    </row>
    <row r="214" spans="1:29" x14ac:dyDescent="0.25">
      <c r="A214">
        <v>14</v>
      </c>
      <c r="B214">
        <v>2</v>
      </c>
      <c r="C214">
        <v>1</v>
      </c>
      <c r="D214" t="s">
        <v>21</v>
      </c>
      <c r="E214" t="s">
        <v>345</v>
      </c>
      <c r="F214" t="s">
        <v>329</v>
      </c>
      <c r="G214">
        <v>0.21659999999999999</v>
      </c>
      <c r="H214">
        <v>0.90080000000000005</v>
      </c>
      <c r="I214">
        <v>3.1662750000000003E-2</v>
      </c>
      <c r="J214">
        <v>4.2608280000000001</v>
      </c>
      <c r="K214">
        <v>9.9183280000000007</v>
      </c>
      <c r="L214">
        <v>9.8990460000000002</v>
      </c>
      <c r="M214">
        <v>9.816236</v>
      </c>
      <c r="N214">
        <v>9.5773449999999993</v>
      </c>
      <c r="O214">
        <v>3.8919809999999999</v>
      </c>
      <c r="P214">
        <v>9.5773449999999993</v>
      </c>
      <c r="Q214">
        <v>9.8154439999999994</v>
      </c>
      <c r="R214">
        <v>8.9087940000000003</v>
      </c>
      <c r="S214">
        <v>3.3515389999999998</v>
      </c>
      <c r="T214">
        <v>2120156.9</v>
      </c>
      <c r="U214">
        <v>2120355.5</v>
      </c>
      <c r="V214">
        <v>2135740.1</v>
      </c>
      <c r="W214">
        <v>98787</v>
      </c>
      <c r="X214">
        <v>783633.9</v>
      </c>
      <c r="Y214">
        <v>783217.7</v>
      </c>
      <c r="Z214">
        <v>783633.9</v>
      </c>
      <c r="AA214">
        <v>138081.60000000001</v>
      </c>
      <c r="AB214">
        <v>112984.4</v>
      </c>
      <c r="AC214">
        <v>611630.9</v>
      </c>
    </row>
    <row r="215" spans="1:29" x14ac:dyDescent="0.25">
      <c r="A215">
        <v>14</v>
      </c>
      <c r="B215">
        <v>2</v>
      </c>
      <c r="C215">
        <v>1</v>
      </c>
      <c r="D215" t="s">
        <v>21</v>
      </c>
      <c r="E215" t="s">
        <v>345</v>
      </c>
      <c r="F215" t="s">
        <v>328</v>
      </c>
      <c r="G215">
        <v>0.23</v>
      </c>
      <c r="H215">
        <v>0.9</v>
      </c>
      <c r="I215">
        <v>1.47E-2</v>
      </c>
      <c r="J215">
        <v>1.2</v>
      </c>
      <c r="K215">
        <v>0.03</v>
      </c>
      <c r="L215">
        <v>0.15</v>
      </c>
      <c r="M215">
        <v>0.03</v>
      </c>
      <c r="N215">
        <v>0.03</v>
      </c>
      <c r="O215">
        <v>0.03</v>
      </c>
      <c r="P215">
        <v>0.04</v>
      </c>
      <c r="Q215">
        <v>0.04</v>
      </c>
      <c r="R215">
        <v>0.04</v>
      </c>
      <c r="S215">
        <v>0.16</v>
      </c>
      <c r="T215">
        <v>1700000</v>
      </c>
      <c r="U215">
        <v>1206</v>
      </c>
      <c r="V215">
        <v>994000</v>
      </c>
      <c r="W215">
        <v>1206</v>
      </c>
      <c r="X215">
        <v>1206</v>
      </c>
      <c r="Y215">
        <v>1206</v>
      </c>
      <c r="Z215">
        <v>10080</v>
      </c>
      <c r="AA215">
        <v>10080</v>
      </c>
      <c r="AB215">
        <v>10080</v>
      </c>
      <c r="AC215">
        <v>609000</v>
      </c>
    </row>
    <row r="216" spans="1:29" x14ac:dyDescent="0.25">
      <c r="A216">
        <v>14</v>
      </c>
      <c r="B216">
        <v>2</v>
      </c>
      <c r="C216">
        <v>1</v>
      </c>
      <c r="D216" t="s">
        <v>21</v>
      </c>
      <c r="E216" t="s">
        <v>345</v>
      </c>
      <c r="F216" t="s">
        <v>326</v>
      </c>
      <c r="G216">
        <v>0.13</v>
      </c>
      <c r="H216">
        <v>0.91</v>
      </c>
      <c r="I216">
        <v>-999</v>
      </c>
      <c r="J216">
        <v>1.67</v>
      </c>
      <c r="K216">
        <v>0.55789999999999995</v>
      </c>
      <c r="L216">
        <v>-999</v>
      </c>
      <c r="M216">
        <v>-999</v>
      </c>
      <c r="N216">
        <v>-999</v>
      </c>
      <c r="O216">
        <v>-999</v>
      </c>
      <c r="P216">
        <v>-999</v>
      </c>
      <c r="Q216">
        <v>-999</v>
      </c>
      <c r="R216">
        <v>-999</v>
      </c>
      <c r="S216">
        <v>-999</v>
      </c>
      <c r="T216">
        <v>2060500</v>
      </c>
      <c r="U216">
        <v>1712300</v>
      </c>
      <c r="V216">
        <v>-999</v>
      </c>
      <c r="W216">
        <v>-999</v>
      </c>
      <c r="X216">
        <v>-999</v>
      </c>
      <c r="Y216">
        <v>-999</v>
      </c>
      <c r="Z216">
        <v>-999</v>
      </c>
      <c r="AA216">
        <v>-999</v>
      </c>
      <c r="AB216">
        <v>-999</v>
      </c>
      <c r="AC216">
        <v>-999</v>
      </c>
    </row>
    <row r="217" spans="1:29" x14ac:dyDescent="0.25">
      <c r="A217">
        <v>14</v>
      </c>
      <c r="B217">
        <v>3</v>
      </c>
      <c r="C217">
        <v>1</v>
      </c>
      <c r="D217" t="s">
        <v>21</v>
      </c>
      <c r="E217" t="s">
        <v>344</v>
      </c>
      <c r="F217" t="s">
        <v>331</v>
      </c>
      <c r="G217">
        <v>0.4</v>
      </c>
      <c r="H217">
        <v>12</v>
      </c>
      <c r="I217">
        <v>1.6</v>
      </c>
      <c r="J217">
        <v>0.54545500000000002</v>
      </c>
      <c r="K217">
        <v>0.45</v>
      </c>
      <c r="L217">
        <v>285.10000000000002</v>
      </c>
      <c r="M217">
        <v>373.1</v>
      </c>
      <c r="N217" t="s">
        <v>330</v>
      </c>
    </row>
    <row r="218" spans="1:29" x14ac:dyDescent="0.25">
      <c r="A218">
        <v>14</v>
      </c>
      <c r="B218">
        <v>3</v>
      </c>
      <c r="C218">
        <v>1</v>
      </c>
      <c r="D218" t="s">
        <v>21</v>
      </c>
      <c r="E218" t="s">
        <v>344</v>
      </c>
      <c r="F218" t="s">
        <v>329</v>
      </c>
      <c r="G218">
        <v>0.21659999999999999</v>
      </c>
      <c r="H218">
        <v>0.90080000000000005</v>
      </c>
      <c r="I218">
        <v>3.1662750000000003E-2</v>
      </c>
      <c r="J218">
        <v>4.2608280000000001</v>
      </c>
      <c r="K218">
        <v>9.9183280000000007</v>
      </c>
      <c r="L218">
        <v>9.8990460000000002</v>
      </c>
      <c r="M218">
        <v>9.816236</v>
      </c>
      <c r="N218">
        <v>9.5773449999999993</v>
      </c>
      <c r="O218">
        <v>3.8919809999999999</v>
      </c>
      <c r="P218">
        <v>9.5773449999999993</v>
      </c>
      <c r="Q218">
        <v>9.8154439999999994</v>
      </c>
      <c r="R218">
        <v>8.9087940000000003</v>
      </c>
      <c r="S218">
        <v>3.3515389999999998</v>
      </c>
      <c r="T218">
        <v>2120156.9</v>
      </c>
      <c r="U218">
        <v>2120355.5</v>
      </c>
      <c r="V218">
        <v>2135740.1</v>
      </c>
      <c r="W218">
        <v>98787</v>
      </c>
      <c r="X218">
        <v>783633.9</v>
      </c>
      <c r="Y218">
        <v>783217.7</v>
      </c>
      <c r="Z218">
        <v>783633.9</v>
      </c>
      <c r="AA218">
        <v>138081.60000000001</v>
      </c>
      <c r="AB218">
        <v>112984.4</v>
      </c>
      <c r="AC218">
        <v>611630.9</v>
      </c>
    </row>
    <row r="219" spans="1:29" x14ac:dyDescent="0.25">
      <c r="A219">
        <v>14</v>
      </c>
      <c r="B219">
        <v>3</v>
      </c>
      <c r="C219">
        <v>1</v>
      </c>
      <c r="D219" t="s">
        <v>21</v>
      </c>
      <c r="E219" t="s">
        <v>344</v>
      </c>
      <c r="F219" t="s">
        <v>328</v>
      </c>
      <c r="G219">
        <v>0.23</v>
      </c>
      <c r="H219">
        <v>0.9</v>
      </c>
      <c r="I219">
        <v>1.47E-2</v>
      </c>
      <c r="J219">
        <v>1.2</v>
      </c>
      <c r="K219">
        <v>0.03</v>
      </c>
      <c r="L219">
        <v>0.15</v>
      </c>
      <c r="M219">
        <v>0.03</v>
      </c>
      <c r="N219">
        <v>0.03</v>
      </c>
      <c r="O219">
        <v>0.03</v>
      </c>
      <c r="P219">
        <v>0.04</v>
      </c>
      <c r="Q219">
        <v>0.04</v>
      </c>
      <c r="R219">
        <v>0.04</v>
      </c>
      <c r="S219">
        <v>0.16</v>
      </c>
      <c r="T219">
        <v>1700000</v>
      </c>
      <c r="U219">
        <v>1206</v>
      </c>
      <c r="V219">
        <v>994000</v>
      </c>
      <c r="W219">
        <v>1206</v>
      </c>
      <c r="X219">
        <v>1206</v>
      </c>
      <c r="Y219">
        <v>1206</v>
      </c>
      <c r="Z219">
        <v>10080</v>
      </c>
      <c r="AA219">
        <v>10080</v>
      </c>
      <c r="AB219">
        <v>10080</v>
      </c>
      <c r="AC219">
        <v>609000</v>
      </c>
    </row>
    <row r="220" spans="1:29" x14ac:dyDescent="0.25">
      <c r="A220">
        <v>14</v>
      </c>
      <c r="B220">
        <v>3</v>
      </c>
      <c r="C220">
        <v>1</v>
      </c>
      <c r="D220" t="s">
        <v>21</v>
      </c>
      <c r="E220" t="s">
        <v>344</v>
      </c>
      <c r="F220" t="s">
        <v>326</v>
      </c>
      <c r="G220">
        <v>0.72</v>
      </c>
      <c r="H220">
        <v>0.28000000000000003</v>
      </c>
      <c r="I220">
        <v>-999</v>
      </c>
      <c r="J220">
        <v>0.36</v>
      </c>
      <c r="K220">
        <v>0.36</v>
      </c>
      <c r="L220">
        <v>-999</v>
      </c>
      <c r="M220">
        <v>-999</v>
      </c>
      <c r="N220">
        <v>-999</v>
      </c>
      <c r="O220">
        <v>-999</v>
      </c>
      <c r="P220">
        <v>-999</v>
      </c>
      <c r="Q220">
        <v>-999</v>
      </c>
      <c r="R220">
        <v>-999</v>
      </c>
      <c r="S220">
        <v>-999</v>
      </c>
      <c r="T220">
        <v>1545600</v>
      </c>
      <c r="U220">
        <v>1545600</v>
      </c>
      <c r="V220">
        <v>-999</v>
      </c>
      <c r="W220">
        <v>-999</v>
      </c>
      <c r="X220">
        <v>-999</v>
      </c>
      <c r="Y220">
        <v>-999</v>
      </c>
      <c r="Z220">
        <v>-999</v>
      </c>
      <c r="AA220">
        <v>-999</v>
      </c>
      <c r="AB220">
        <v>-999</v>
      </c>
      <c r="AC220">
        <v>-999</v>
      </c>
    </row>
    <row r="221" spans="1:29" x14ac:dyDescent="0.25">
      <c r="A221">
        <v>14</v>
      </c>
      <c r="B221">
        <v>4</v>
      </c>
      <c r="C221">
        <v>1</v>
      </c>
      <c r="D221" t="s">
        <v>21</v>
      </c>
      <c r="E221" t="s">
        <v>343</v>
      </c>
      <c r="F221" t="s">
        <v>331</v>
      </c>
      <c r="G221">
        <v>0.5</v>
      </c>
      <c r="H221">
        <v>3</v>
      </c>
      <c r="I221">
        <v>0.3</v>
      </c>
      <c r="J221">
        <v>0.9375</v>
      </c>
      <c r="K221">
        <v>0.2</v>
      </c>
      <c r="L221">
        <v>285.10000000000002</v>
      </c>
      <c r="M221">
        <v>373.1</v>
      </c>
      <c r="N221" t="s">
        <v>330</v>
      </c>
    </row>
    <row r="222" spans="1:29" x14ac:dyDescent="0.25">
      <c r="A222">
        <v>14</v>
      </c>
      <c r="B222">
        <v>4</v>
      </c>
      <c r="C222">
        <v>1</v>
      </c>
      <c r="D222" t="s">
        <v>21</v>
      </c>
      <c r="E222" t="s">
        <v>343</v>
      </c>
      <c r="F222" t="s">
        <v>329</v>
      </c>
      <c r="G222">
        <v>0.27629999999999999</v>
      </c>
      <c r="H222">
        <v>0.90895000000000004</v>
      </c>
      <c r="I222">
        <v>2.0314749999999999E-2</v>
      </c>
      <c r="J222">
        <v>6.1782360000000001</v>
      </c>
      <c r="K222">
        <v>6.1782360000000001</v>
      </c>
      <c r="L222">
        <v>6.1782360000000001</v>
      </c>
      <c r="M222">
        <v>6.1782360000000001</v>
      </c>
      <c r="N222">
        <v>5.8492100000000002</v>
      </c>
      <c r="O222">
        <v>5.9293810000000002</v>
      </c>
      <c r="P222">
        <v>5.8553769999999998</v>
      </c>
      <c r="Q222">
        <v>5.8553769999999998</v>
      </c>
      <c r="R222">
        <v>5.8553769999999998</v>
      </c>
      <c r="S222">
        <v>5.9315569999999997</v>
      </c>
      <c r="T222">
        <v>1519453.4</v>
      </c>
      <c r="U222">
        <v>1519453.4</v>
      </c>
      <c r="V222">
        <v>1519453.4</v>
      </c>
      <c r="W222">
        <v>1519453.4</v>
      </c>
      <c r="X222">
        <v>162986.20000000001</v>
      </c>
      <c r="Y222">
        <v>677455.8</v>
      </c>
      <c r="Z222">
        <v>170497.7</v>
      </c>
      <c r="AA222">
        <v>170497.7</v>
      </c>
      <c r="AB222">
        <v>170497.7</v>
      </c>
      <c r="AC222">
        <v>612254</v>
      </c>
    </row>
    <row r="223" spans="1:29" x14ac:dyDescent="0.25">
      <c r="A223">
        <v>14</v>
      </c>
      <c r="B223">
        <v>4</v>
      </c>
      <c r="C223">
        <v>1</v>
      </c>
      <c r="D223" t="s">
        <v>21</v>
      </c>
      <c r="E223" t="s">
        <v>343</v>
      </c>
      <c r="F223" t="s">
        <v>328</v>
      </c>
      <c r="G223">
        <v>0.23</v>
      </c>
      <c r="H223">
        <v>0.9</v>
      </c>
      <c r="I223">
        <v>1.47E-2</v>
      </c>
      <c r="J223">
        <v>1.2</v>
      </c>
      <c r="K223">
        <v>0.03</v>
      </c>
      <c r="L223">
        <v>0.15</v>
      </c>
      <c r="M223">
        <v>0.03</v>
      </c>
      <c r="N223">
        <v>0.03</v>
      </c>
      <c r="O223">
        <v>0.03</v>
      </c>
      <c r="P223">
        <v>0.04</v>
      </c>
      <c r="Q223">
        <v>0.04</v>
      </c>
      <c r="R223">
        <v>0.04</v>
      </c>
      <c r="S223">
        <v>0.16</v>
      </c>
      <c r="T223">
        <v>1700000</v>
      </c>
      <c r="U223">
        <v>1206</v>
      </c>
      <c r="V223">
        <v>994000</v>
      </c>
      <c r="W223">
        <v>1206</v>
      </c>
      <c r="X223">
        <v>1206</v>
      </c>
      <c r="Y223">
        <v>1206</v>
      </c>
      <c r="Z223">
        <v>10080</v>
      </c>
      <c r="AA223">
        <v>10080</v>
      </c>
      <c r="AB223">
        <v>10080</v>
      </c>
      <c r="AC223">
        <v>609000</v>
      </c>
    </row>
    <row r="224" spans="1:29" x14ac:dyDescent="0.25">
      <c r="A224">
        <v>14</v>
      </c>
      <c r="B224">
        <v>4</v>
      </c>
      <c r="C224">
        <v>1</v>
      </c>
      <c r="D224" t="s">
        <v>21</v>
      </c>
      <c r="E224" t="s">
        <v>343</v>
      </c>
      <c r="F224" t="s">
        <v>326</v>
      </c>
      <c r="G224">
        <v>0.08</v>
      </c>
      <c r="H224">
        <v>0.95</v>
      </c>
      <c r="I224">
        <v>-999</v>
      </c>
      <c r="J224">
        <v>-999</v>
      </c>
      <c r="K224">
        <v>-999</v>
      </c>
      <c r="L224">
        <v>-999</v>
      </c>
      <c r="M224">
        <v>-999</v>
      </c>
      <c r="N224">
        <v>-999</v>
      </c>
      <c r="O224">
        <v>-999</v>
      </c>
      <c r="P224">
        <v>-999</v>
      </c>
      <c r="Q224">
        <v>-999</v>
      </c>
      <c r="R224">
        <v>-999</v>
      </c>
      <c r="S224">
        <v>-999</v>
      </c>
      <c r="T224">
        <v>-999</v>
      </c>
      <c r="U224">
        <v>-999</v>
      </c>
      <c r="V224">
        <v>-999</v>
      </c>
      <c r="W224">
        <v>-999</v>
      </c>
      <c r="X224">
        <v>-999</v>
      </c>
      <c r="Y224">
        <v>-999</v>
      </c>
      <c r="Z224">
        <v>-999</v>
      </c>
      <c r="AA224">
        <v>-999</v>
      </c>
      <c r="AB224">
        <v>-999</v>
      </c>
      <c r="AC224">
        <v>-999</v>
      </c>
    </row>
    <row r="225" spans="1:29" x14ac:dyDescent="0.25">
      <c r="A225">
        <v>15</v>
      </c>
      <c r="B225">
        <v>1</v>
      </c>
      <c r="C225">
        <v>1</v>
      </c>
      <c r="D225" t="s">
        <v>22</v>
      </c>
      <c r="E225" t="s">
        <v>334</v>
      </c>
      <c r="F225" t="s">
        <v>331</v>
      </c>
      <c r="G225">
        <v>0.8</v>
      </c>
      <c r="H225">
        <v>200</v>
      </c>
      <c r="I225">
        <v>8</v>
      </c>
      <c r="J225">
        <v>0.2</v>
      </c>
      <c r="K225">
        <v>0.5</v>
      </c>
      <c r="L225">
        <v>290.10000000000002</v>
      </c>
      <c r="M225">
        <v>305.10000000000002</v>
      </c>
      <c r="N225" t="s">
        <v>330</v>
      </c>
    </row>
    <row r="226" spans="1:29" x14ac:dyDescent="0.25">
      <c r="A226">
        <v>15</v>
      </c>
      <c r="B226">
        <v>1</v>
      </c>
      <c r="C226">
        <v>1</v>
      </c>
      <c r="D226" t="s">
        <v>22</v>
      </c>
      <c r="E226" t="s">
        <v>334</v>
      </c>
      <c r="F226" t="s">
        <v>329</v>
      </c>
      <c r="G226">
        <v>0.21659999999999999</v>
      </c>
      <c r="H226">
        <v>0.90080000000000005</v>
      </c>
      <c r="I226">
        <v>3.1833500000000001E-2</v>
      </c>
      <c r="J226">
        <v>1.994192</v>
      </c>
      <c r="K226">
        <v>4.287744</v>
      </c>
      <c r="L226">
        <v>4.2683590000000002</v>
      </c>
      <c r="M226">
        <v>3.2904469999999999</v>
      </c>
      <c r="N226">
        <v>3.0502669999999998</v>
      </c>
      <c r="O226">
        <v>0.75671500000000003</v>
      </c>
      <c r="P226">
        <v>3.0502669999999998</v>
      </c>
      <c r="Q226">
        <v>3.2896510000000001</v>
      </c>
      <c r="R226">
        <v>3.2727659999999998</v>
      </c>
      <c r="S226">
        <v>1.0799989999999999</v>
      </c>
      <c r="T226">
        <v>2118010</v>
      </c>
      <c r="U226">
        <v>2118499.9</v>
      </c>
      <c r="V226">
        <v>2133802</v>
      </c>
      <c r="W226">
        <v>95882.6</v>
      </c>
      <c r="X226">
        <v>777056.1</v>
      </c>
      <c r="Y226">
        <v>776566.2</v>
      </c>
      <c r="Z226">
        <v>777056.1</v>
      </c>
      <c r="AA226">
        <v>134966.39999999999</v>
      </c>
      <c r="AB226">
        <v>121896</v>
      </c>
      <c r="AC226">
        <v>617575.5</v>
      </c>
    </row>
    <row r="227" spans="1:29" x14ac:dyDescent="0.25">
      <c r="A227">
        <v>15</v>
      </c>
      <c r="B227">
        <v>1</v>
      </c>
      <c r="C227">
        <v>1</v>
      </c>
      <c r="D227" t="s">
        <v>22</v>
      </c>
      <c r="E227" t="s">
        <v>334</v>
      </c>
      <c r="F227" t="s">
        <v>328</v>
      </c>
      <c r="G227">
        <v>0.14000000000000001</v>
      </c>
      <c r="H227">
        <v>0.91</v>
      </c>
      <c r="I227">
        <v>2.5999999999999999E-2</v>
      </c>
      <c r="J227">
        <v>1.1499999999999999</v>
      </c>
      <c r="K227">
        <v>0.19</v>
      </c>
      <c r="L227">
        <v>3.5999999999999997E-2</v>
      </c>
      <c r="M227">
        <v>3.5999999999999997E-2</v>
      </c>
      <c r="N227">
        <v>3.5999999999999997E-2</v>
      </c>
      <c r="O227">
        <v>0.7</v>
      </c>
      <c r="P227">
        <v>0.7</v>
      </c>
      <c r="Q227">
        <v>0.7</v>
      </c>
      <c r="R227">
        <v>0.7</v>
      </c>
      <c r="S227">
        <v>0.7</v>
      </c>
      <c r="T227">
        <v>1957200</v>
      </c>
      <c r="U227">
        <v>912000</v>
      </c>
      <c r="V227">
        <v>96600</v>
      </c>
      <c r="W227">
        <v>96600</v>
      </c>
      <c r="X227">
        <v>96600</v>
      </c>
      <c r="Y227">
        <v>840000</v>
      </c>
      <c r="Z227">
        <v>840000</v>
      </c>
      <c r="AA227">
        <v>840000</v>
      </c>
      <c r="AB227">
        <v>840000</v>
      </c>
      <c r="AC227">
        <v>840000</v>
      </c>
    </row>
    <row r="228" spans="1:29" x14ac:dyDescent="0.25">
      <c r="A228">
        <v>15</v>
      </c>
      <c r="B228">
        <v>1</v>
      </c>
      <c r="C228">
        <v>1</v>
      </c>
      <c r="D228" t="s">
        <v>22</v>
      </c>
      <c r="E228" t="s">
        <v>334</v>
      </c>
      <c r="F228" t="s">
        <v>326</v>
      </c>
      <c r="G228">
        <v>0.13</v>
      </c>
      <c r="H228">
        <v>0.91</v>
      </c>
      <c r="I228">
        <v>-999</v>
      </c>
      <c r="J228">
        <v>1.67</v>
      </c>
      <c r="K228">
        <v>0.55789999999999995</v>
      </c>
      <c r="L228">
        <v>-999</v>
      </c>
      <c r="M228">
        <v>-999</v>
      </c>
      <c r="N228">
        <v>-999</v>
      </c>
      <c r="O228">
        <v>-999</v>
      </c>
      <c r="P228">
        <v>-999</v>
      </c>
      <c r="Q228">
        <v>-999</v>
      </c>
      <c r="R228">
        <v>-999</v>
      </c>
      <c r="S228">
        <v>-999</v>
      </c>
      <c r="T228">
        <v>2060500</v>
      </c>
      <c r="U228">
        <v>1712300</v>
      </c>
      <c r="V228">
        <v>-999</v>
      </c>
      <c r="W228">
        <v>-999</v>
      </c>
      <c r="X228">
        <v>-999</v>
      </c>
      <c r="Y228">
        <v>-999</v>
      </c>
      <c r="Z228">
        <v>-999</v>
      </c>
      <c r="AA228">
        <v>-999</v>
      </c>
      <c r="AB228">
        <v>-999</v>
      </c>
      <c r="AC228">
        <v>-999</v>
      </c>
    </row>
    <row r="229" spans="1:29" x14ac:dyDescent="0.25">
      <c r="A229">
        <v>15</v>
      </c>
      <c r="B229">
        <v>2</v>
      </c>
      <c r="C229">
        <v>1</v>
      </c>
      <c r="D229" t="s">
        <v>22</v>
      </c>
      <c r="E229" t="s">
        <v>333</v>
      </c>
      <c r="F229" t="s">
        <v>331</v>
      </c>
      <c r="G229">
        <v>0.7</v>
      </c>
      <c r="H229">
        <v>45</v>
      </c>
      <c r="I229">
        <v>1.8</v>
      </c>
      <c r="J229">
        <v>0.25</v>
      </c>
      <c r="K229">
        <v>0.8</v>
      </c>
      <c r="L229">
        <v>285.10000000000002</v>
      </c>
      <c r="M229">
        <v>315.10000000000002</v>
      </c>
      <c r="N229" t="s">
        <v>330</v>
      </c>
    </row>
    <row r="230" spans="1:29" x14ac:dyDescent="0.25">
      <c r="A230">
        <v>15</v>
      </c>
      <c r="B230">
        <v>2</v>
      </c>
      <c r="C230">
        <v>1</v>
      </c>
      <c r="D230" t="s">
        <v>22</v>
      </c>
      <c r="E230" t="s">
        <v>333</v>
      </c>
      <c r="F230" t="s">
        <v>329</v>
      </c>
      <c r="G230">
        <v>0.21659999999999999</v>
      </c>
      <c r="H230">
        <v>0.90080000000000005</v>
      </c>
      <c r="I230">
        <v>3.1833500000000001E-2</v>
      </c>
      <c r="J230">
        <v>1.994192</v>
      </c>
      <c r="K230">
        <v>4.287744</v>
      </c>
      <c r="L230">
        <v>4.2683590000000002</v>
      </c>
      <c r="M230">
        <v>3.2904469999999999</v>
      </c>
      <c r="N230">
        <v>3.0502669999999998</v>
      </c>
      <c r="O230">
        <v>0.75671500000000003</v>
      </c>
      <c r="P230">
        <v>3.0502669999999998</v>
      </c>
      <c r="Q230">
        <v>3.2896510000000001</v>
      </c>
      <c r="R230">
        <v>3.2727659999999998</v>
      </c>
      <c r="S230">
        <v>1.0799989999999999</v>
      </c>
      <c r="T230">
        <v>2118010</v>
      </c>
      <c r="U230">
        <v>2118499.9</v>
      </c>
      <c r="V230">
        <v>2133802</v>
      </c>
      <c r="W230">
        <v>95882.6</v>
      </c>
      <c r="X230">
        <v>777056.1</v>
      </c>
      <c r="Y230">
        <v>776566.2</v>
      </c>
      <c r="Z230">
        <v>777056.1</v>
      </c>
      <c r="AA230">
        <v>134966.39999999999</v>
      </c>
      <c r="AB230">
        <v>121896</v>
      </c>
      <c r="AC230">
        <v>617575.5</v>
      </c>
    </row>
    <row r="231" spans="1:29" x14ac:dyDescent="0.25">
      <c r="A231">
        <v>15</v>
      </c>
      <c r="B231">
        <v>2</v>
      </c>
      <c r="C231">
        <v>1</v>
      </c>
      <c r="D231" t="s">
        <v>22</v>
      </c>
      <c r="E231" t="s">
        <v>333</v>
      </c>
      <c r="F231" t="s">
        <v>328</v>
      </c>
      <c r="G231">
        <v>0.14000000000000001</v>
      </c>
      <c r="H231">
        <v>0.91</v>
      </c>
      <c r="I231">
        <v>2.5999999999999999E-2</v>
      </c>
      <c r="J231">
        <v>1.1499999999999999</v>
      </c>
      <c r="K231">
        <v>0.19</v>
      </c>
      <c r="L231">
        <v>3.5999999999999997E-2</v>
      </c>
      <c r="M231">
        <v>3.5999999999999997E-2</v>
      </c>
      <c r="N231">
        <v>3.5999999999999997E-2</v>
      </c>
      <c r="O231">
        <v>0.7</v>
      </c>
      <c r="P231">
        <v>0.7</v>
      </c>
      <c r="Q231">
        <v>0.7</v>
      </c>
      <c r="R231">
        <v>0.7</v>
      </c>
      <c r="S231">
        <v>0.7</v>
      </c>
      <c r="T231">
        <v>1957200</v>
      </c>
      <c r="U231">
        <v>912000</v>
      </c>
      <c r="V231">
        <v>96600</v>
      </c>
      <c r="W231">
        <v>96600</v>
      </c>
      <c r="X231">
        <v>96600</v>
      </c>
      <c r="Y231">
        <v>840000</v>
      </c>
      <c r="Z231">
        <v>840000</v>
      </c>
      <c r="AA231">
        <v>840000</v>
      </c>
      <c r="AB231">
        <v>840000</v>
      </c>
      <c r="AC231">
        <v>840000</v>
      </c>
    </row>
    <row r="232" spans="1:29" x14ac:dyDescent="0.25">
      <c r="A232">
        <v>15</v>
      </c>
      <c r="B232">
        <v>2</v>
      </c>
      <c r="C232">
        <v>1</v>
      </c>
      <c r="D232" t="s">
        <v>22</v>
      </c>
      <c r="E232" t="s">
        <v>333</v>
      </c>
      <c r="F232" t="s">
        <v>326</v>
      </c>
      <c r="G232">
        <v>0.13</v>
      </c>
      <c r="H232">
        <v>0.91</v>
      </c>
      <c r="I232">
        <v>-999</v>
      </c>
      <c r="J232">
        <v>1.67</v>
      </c>
      <c r="K232">
        <v>0.55789999999999995</v>
      </c>
      <c r="L232">
        <v>-999</v>
      </c>
      <c r="M232">
        <v>-999</v>
      </c>
      <c r="N232">
        <v>-999</v>
      </c>
      <c r="O232">
        <v>-999</v>
      </c>
      <c r="P232">
        <v>-999</v>
      </c>
      <c r="Q232">
        <v>-999</v>
      </c>
      <c r="R232">
        <v>-999</v>
      </c>
      <c r="S232">
        <v>-999</v>
      </c>
      <c r="T232">
        <v>2060500</v>
      </c>
      <c r="U232">
        <v>1712300</v>
      </c>
      <c r="V232">
        <v>-999</v>
      </c>
      <c r="W232">
        <v>-999</v>
      </c>
      <c r="X232">
        <v>-999</v>
      </c>
      <c r="Y232">
        <v>-999</v>
      </c>
      <c r="Z232">
        <v>-999</v>
      </c>
      <c r="AA232">
        <v>-999</v>
      </c>
      <c r="AB232">
        <v>-999</v>
      </c>
      <c r="AC232">
        <v>-999</v>
      </c>
    </row>
    <row r="233" spans="1:29" x14ac:dyDescent="0.25">
      <c r="A233">
        <v>15</v>
      </c>
      <c r="B233">
        <v>3</v>
      </c>
      <c r="C233">
        <v>1</v>
      </c>
      <c r="D233" t="s">
        <v>22</v>
      </c>
      <c r="E233" t="s">
        <v>332</v>
      </c>
      <c r="F233" t="s">
        <v>331</v>
      </c>
      <c r="G233">
        <v>0.5</v>
      </c>
      <c r="H233">
        <v>12</v>
      </c>
      <c r="I233">
        <v>0.8</v>
      </c>
      <c r="J233">
        <v>0.42857099999999998</v>
      </c>
      <c r="K233">
        <v>0.65</v>
      </c>
      <c r="L233">
        <v>285.10000000000002</v>
      </c>
      <c r="M233">
        <v>373.1</v>
      </c>
      <c r="N233" t="s">
        <v>330</v>
      </c>
    </row>
    <row r="234" spans="1:29" x14ac:dyDescent="0.25">
      <c r="A234">
        <v>15</v>
      </c>
      <c r="B234">
        <v>3</v>
      </c>
      <c r="C234">
        <v>1</v>
      </c>
      <c r="D234" t="s">
        <v>22</v>
      </c>
      <c r="E234" t="s">
        <v>332</v>
      </c>
      <c r="F234" t="s">
        <v>329</v>
      </c>
      <c r="G234">
        <v>0.21659999999999999</v>
      </c>
      <c r="H234">
        <v>0.90080000000000005</v>
      </c>
      <c r="I234">
        <v>3.1662750000000003E-2</v>
      </c>
      <c r="J234">
        <v>4.2608280000000001</v>
      </c>
      <c r="K234">
        <v>9.9183280000000007</v>
      </c>
      <c r="L234">
        <v>9.8990460000000002</v>
      </c>
      <c r="M234">
        <v>9.816236</v>
      </c>
      <c r="N234">
        <v>9.5773449999999993</v>
      </c>
      <c r="O234">
        <v>3.8919809999999999</v>
      </c>
      <c r="P234">
        <v>9.5773449999999993</v>
      </c>
      <c r="Q234">
        <v>9.8154439999999994</v>
      </c>
      <c r="R234">
        <v>8.9087940000000003</v>
      </c>
      <c r="S234">
        <v>3.3515389999999998</v>
      </c>
      <c r="T234">
        <v>2120156.9</v>
      </c>
      <c r="U234">
        <v>2120355.5</v>
      </c>
      <c r="V234">
        <v>2135740.1</v>
      </c>
      <c r="W234">
        <v>98787</v>
      </c>
      <c r="X234">
        <v>783633.9</v>
      </c>
      <c r="Y234">
        <v>783217.7</v>
      </c>
      <c r="Z234">
        <v>783633.9</v>
      </c>
      <c r="AA234">
        <v>138081.60000000001</v>
      </c>
      <c r="AB234">
        <v>112984.4</v>
      </c>
      <c r="AC234">
        <v>611630.9</v>
      </c>
    </row>
    <row r="235" spans="1:29" x14ac:dyDescent="0.25">
      <c r="A235">
        <v>15</v>
      </c>
      <c r="B235">
        <v>3</v>
      </c>
      <c r="C235">
        <v>1</v>
      </c>
      <c r="D235" t="s">
        <v>22</v>
      </c>
      <c r="E235" t="s">
        <v>332</v>
      </c>
      <c r="F235" t="s">
        <v>328</v>
      </c>
      <c r="G235">
        <v>0.14000000000000001</v>
      </c>
      <c r="H235">
        <v>0.91</v>
      </c>
      <c r="I235">
        <v>2.5999999999999999E-2</v>
      </c>
      <c r="J235">
        <v>1.1499999999999999</v>
      </c>
      <c r="K235">
        <v>0.19</v>
      </c>
      <c r="L235">
        <v>3.5999999999999997E-2</v>
      </c>
      <c r="M235">
        <v>3.5999999999999997E-2</v>
      </c>
      <c r="N235">
        <v>3.5999999999999997E-2</v>
      </c>
      <c r="O235">
        <v>0.7</v>
      </c>
      <c r="P235">
        <v>0.7</v>
      </c>
      <c r="Q235">
        <v>0.7</v>
      </c>
      <c r="R235">
        <v>0.7</v>
      </c>
      <c r="S235">
        <v>0.7</v>
      </c>
      <c r="T235">
        <v>1957200</v>
      </c>
      <c r="U235">
        <v>912000</v>
      </c>
      <c r="V235">
        <v>96600</v>
      </c>
      <c r="W235">
        <v>96600</v>
      </c>
      <c r="X235">
        <v>96600</v>
      </c>
      <c r="Y235">
        <v>840000</v>
      </c>
      <c r="Z235">
        <v>840000</v>
      </c>
      <c r="AA235">
        <v>840000</v>
      </c>
      <c r="AB235">
        <v>840000</v>
      </c>
      <c r="AC235">
        <v>840000</v>
      </c>
    </row>
    <row r="236" spans="1:29" x14ac:dyDescent="0.25">
      <c r="A236">
        <v>15</v>
      </c>
      <c r="B236">
        <v>3</v>
      </c>
      <c r="C236">
        <v>1</v>
      </c>
      <c r="D236" t="s">
        <v>22</v>
      </c>
      <c r="E236" t="s">
        <v>332</v>
      </c>
      <c r="F236" t="s">
        <v>326</v>
      </c>
      <c r="G236">
        <v>0.13</v>
      </c>
      <c r="H236">
        <v>0.91</v>
      </c>
      <c r="I236">
        <v>-999</v>
      </c>
      <c r="J236">
        <v>0.64</v>
      </c>
      <c r="K236">
        <v>0.36</v>
      </c>
      <c r="L236">
        <v>-999</v>
      </c>
      <c r="M236">
        <v>-999</v>
      </c>
      <c r="N236">
        <v>-999</v>
      </c>
      <c r="O236">
        <v>-999</v>
      </c>
      <c r="P236">
        <v>-999</v>
      </c>
      <c r="Q236">
        <v>-999</v>
      </c>
      <c r="R236">
        <v>-999</v>
      </c>
      <c r="S236">
        <v>-999</v>
      </c>
      <c r="T236">
        <v>1787100</v>
      </c>
      <c r="U236">
        <v>1545600</v>
      </c>
      <c r="V236">
        <v>-999</v>
      </c>
      <c r="W236">
        <v>-999</v>
      </c>
      <c r="X236">
        <v>-999</v>
      </c>
      <c r="Y236">
        <v>-999</v>
      </c>
      <c r="Z236">
        <v>-999</v>
      </c>
      <c r="AA236">
        <v>-999</v>
      </c>
      <c r="AB236">
        <v>-999</v>
      </c>
      <c r="AC236">
        <v>-999</v>
      </c>
    </row>
    <row r="237" spans="1:29" x14ac:dyDescent="0.25">
      <c r="A237">
        <v>15</v>
      </c>
      <c r="B237">
        <v>4</v>
      </c>
      <c r="C237">
        <v>1</v>
      </c>
      <c r="D237" t="s">
        <v>22</v>
      </c>
      <c r="E237" t="s">
        <v>327</v>
      </c>
      <c r="F237" t="s">
        <v>331</v>
      </c>
      <c r="G237">
        <v>0.5</v>
      </c>
      <c r="H237">
        <v>8</v>
      </c>
      <c r="I237">
        <v>0.8</v>
      </c>
      <c r="J237">
        <v>0.88235300000000005</v>
      </c>
      <c r="K237">
        <v>0.15</v>
      </c>
      <c r="L237">
        <v>285.10000000000002</v>
      </c>
      <c r="M237">
        <v>373.1</v>
      </c>
      <c r="N237" t="s">
        <v>330</v>
      </c>
    </row>
    <row r="238" spans="1:29" x14ac:dyDescent="0.25">
      <c r="A238">
        <v>15</v>
      </c>
      <c r="B238">
        <v>4</v>
      </c>
      <c r="C238">
        <v>1</v>
      </c>
      <c r="D238" t="s">
        <v>22</v>
      </c>
      <c r="E238" t="s">
        <v>327</v>
      </c>
      <c r="F238" t="s">
        <v>329</v>
      </c>
      <c r="G238">
        <v>0.21912999999999999</v>
      </c>
      <c r="H238">
        <v>0.9325</v>
      </c>
      <c r="I238">
        <v>1.8533000000000001E-2</v>
      </c>
      <c r="J238">
        <v>11.388329000000001</v>
      </c>
      <c r="K238">
        <v>11.388329000000001</v>
      </c>
      <c r="L238">
        <v>11.388329000000001</v>
      </c>
      <c r="M238">
        <v>11.388329000000001</v>
      </c>
      <c r="N238">
        <v>11.388329000000001</v>
      </c>
      <c r="O238">
        <v>11.388329000000001</v>
      </c>
      <c r="P238">
        <v>11.388329000000001</v>
      </c>
      <c r="Q238">
        <v>11.388329000000001</v>
      </c>
      <c r="R238">
        <v>11.388329000000001</v>
      </c>
      <c r="S238">
        <v>11.388329000000001</v>
      </c>
      <c r="T238">
        <v>784045.1</v>
      </c>
      <c r="U238">
        <v>784045.1</v>
      </c>
      <c r="V238">
        <v>784045.1</v>
      </c>
      <c r="W238">
        <v>784045.1</v>
      </c>
      <c r="X238">
        <v>784045.1</v>
      </c>
      <c r="Y238">
        <v>784045.1</v>
      </c>
      <c r="Z238">
        <v>784045.1</v>
      </c>
      <c r="AA238">
        <v>784045.1</v>
      </c>
      <c r="AB238">
        <v>784045.1</v>
      </c>
      <c r="AC238">
        <v>784045.1</v>
      </c>
    </row>
    <row r="239" spans="1:29" x14ac:dyDescent="0.25">
      <c r="A239">
        <v>15</v>
      </c>
      <c r="B239">
        <v>4</v>
      </c>
      <c r="C239">
        <v>1</v>
      </c>
      <c r="D239" t="s">
        <v>22</v>
      </c>
      <c r="E239" t="s">
        <v>327</v>
      </c>
      <c r="F239" t="s">
        <v>328</v>
      </c>
      <c r="G239">
        <v>0.23</v>
      </c>
      <c r="H239">
        <v>0.9</v>
      </c>
      <c r="I239">
        <v>1.47E-2</v>
      </c>
      <c r="J239">
        <v>1.2</v>
      </c>
      <c r="K239">
        <v>0.03</v>
      </c>
      <c r="L239">
        <v>0.15</v>
      </c>
      <c r="M239">
        <v>0.03</v>
      </c>
      <c r="N239">
        <v>0.03</v>
      </c>
      <c r="O239">
        <v>0.03</v>
      </c>
      <c r="P239">
        <v>0.04</v>
      </c>
      <c r="Q239">
        <v>0.04</v>
      </c>
      <c r="R239">
        <v>0.04</v>
      </c>
      <c r="S239">
        <v>0.16</v>
      </c>
      <c r="T239">
        <v>1700000</v>
      </c>
      <c r="U239">
        <v>1206</v>
      </c>
      <c r="V239">
        <v>994000</v>
      </c>
      <c r="W239">
        <v>1206</v>
      </c>
      <c r="X239">
        <v>1206</v>
      </c>
      <c r="Y239">
        <v>1206</v>
      </c>
      <c r="Z239">
        <v>10080</v>
      </c>
      <c r="AA239">
        <v>10080</v>
      </c>
      <c r="AB239">
        <v>10080</v>
      </c>
      <c r="AC239">
        <v>609000</v>
      </c>
    </row>
    <row r="240" spans="1:29" x14ac:dyDescent="0.25">
      <c r="A240">
        <v>15</v>
      </c>
      <c r="B240">
        <v>4</v>
      </c>
      <c r="C240">
        <v>1</v>
      </c>
      <c r="D240" t="s">
        <v>22</v>
      </c>
      <c r="E240" t="s">
        <v>327</v>
      </c>
      <c r="F240" t="s">
        <v>326</v>
      </c>
      <c r="G240">
        <v>0.08</v>
      </c>
      <c r="H240">
        <v>0.95</v>
      </c>
      <c r="I240">
        <v>-999</v>
      </c>
      <c r="J240">
        <v>-999</v>
      </c>
      <c r="K240">
        <v>-999</v>
      </c>
      <c r="L240">
        <v>-999</v>
      </c>
      <c r="M240">
        <v>-999</v>
      </c>
      <c r="N240">
        <v>-999</v>
      </c>
      <c r="O240">
        <v>-999</v>
      </c>
      <c r="P240">
        <v>-999</v>
      </c>
      <c r="Q240">
        <v>-999</v>
      </c>
      <c r="R240">
        <v>-999</v>
      </c>
      <c r="S240">
        <v>-999</v>
      </c>
      <c r="T240">
        <v>-999</v>
      </c>
      <c r="U240">
        <v>-999</v>
      </c>
      <c r="V240">
        <v>-999</v>
      </c>
      <c r="W240">
        <v>-999</v>
      </c>
      <c r="X240">
        <v>-999</v>
      </c>
      <c r="Y240">
        <v>-999</v>
      </c>
      <c r="Z240">
        <v>-999</v>
      </c>
      <c r="AA240">
        <v>-999</v>
      </c>
      <c r="AB240">
        <v>-999</v>
      </c>
      <c r="AC240">
        <v>-999</v>
      </c>
    </row>
    <row r="241" spans="1:29" x14ac:dyDescent="0.25">
      <c r="A241">
        <v>16</v>
      </c>
      <c r="B241">
        <v>1</v>
      </c>
      <c r="C241">
        <v>1</v>
      </c>
      <c r="D241" t="s">
        <v>23</v>
      </c>
      <c r="E241" t="s">
        <v>334</v>
      </c>
      <c r="F241" t="s">
        <v>331</v>
      </c>
      <c r="G241">
        <v>0.5</v>
      </c>
      <c r="H241">
        <v>80</v>
      </c>
      <c r="I241">
        <v>3.2</v>
      </c>
      <c r="J241">
        <v>0.42857099999999998</v>
      </c>
      <c r="K241">
        <v>0.65</v>
      </c>
      <c r="L241">
        <v>290.10000000000002</v>
      </c>
      <c r="M241">
        <v>305.10000000000002</v>
      </c>
      <c r="N241" t="s">
        <v>330</v>
      </c>
    </row>
    <row r="242" spans="1:29" x14ac:dyDescent="0.25">
      <c r="A242">
        <v>16</v>
      </c>
      <c r="B242">
        <v>1</v>
      </c>
      <c r="C242">
        <v>1</v>
      </c>
      <c r="D242" t="s">
        <v>23</v>
      </c>
      <c r="E242" t="s">
        <v>334</v>
      </c>
      <c r="F242" t="s">
        <v>329</v>
      </c>
      <c r="G242">
        <v>0.28639999999999999</v>
      </c>
      <c r="H242">
        <v>0.79639000000000004</v>
      </c>
      <c r="I242">
        <v>2.4760250000000001E-2</v>
      </c>
      <c r="J242">
        <v>2.9849649999999999</v>
      </c>
      <c r="K242">
        <v>3.8165749999999998</v>
      </c>
      <c r="L242">
        <v>6.0326610000000001</v>
      </c>
      <c r="M242">
        <v>3.3704290000000001</v>
      </c>
      <c r="N242">
        <v>3.3704290000000001</v>
      </c>
      <c r="O242">
        <v>0.69452499999999995</v>
      </c>
      <c r="P242">
        <v>3.3704290000000001</v>
      </c>
      <c r="Q242">
        <v>3.3704290000000001</v>
      </c>
      <c r="R242">
        <v>5.4537430000000002</v>
      </c>
      <c r="S242">
        <v>1.2250030000000001</v>
      </c>
      <c r="T242">
        <v>2171511.1</v>
      </c>
      <c r="U242">
        <v>162465.9</v>
      </c>
      <c r="V242">
        <v>942097.3</v>
      </c>
      <c r="W242">
        <v>773208.4</v>
      </c>
      <c r="X242">
        <v>773208.4</v>
      </c>
      <c r="Y242">
        <v>772263.6</v>
      </c>
      <c r="Z242">
        <v>773208.4</v>
      </c>
      <c r="AA242">
        <v>773208.4</v>
      </c>
      <c r="AB242">
        <v>249843</v>
      </c>
      <c r="AC242">
        <v>625538</v>
      </c>
    </row>
    <row r="243" spans="1:29" x14ac:dyDescent="0.25">
      <c r="A243">
        <v>16</v>
      </c>
      <c r="B243">
        <v>1</v>
      </c>
      <c r="C243">
        <v>1</v>
      </c>
      <c r="D243" t="s">
        <v>23</v>
      </c>
      <c r="E243" t="s">
        <v>334</v>
      </c>
      <c r="F243" t="s">
        <v>328</v>
      </c>
      <c r="G243">
        <v>0.14000000000000001</v>
      </c>
      <c r="H243">
        <v>0.91</v>
      </c>
      <c r="I243">
        <v>2.5999999999999999E-2</v>
      </c>
      <c r="J243">
        <v>1.1499999999999999</v>
      </c>
      <c r="K243">
        <v>0.19</v>
      </c>
      <c r="L243">
        <v>3.5999999999999997E-2</v>
      </c>
      <c r="M243">
        <v>3.5999999999999997E-2</v>
      </c>
      <c r="N243">
        <v>3.5999999999999997E-2</v>
      </c>
      <c r="O243">
        <v>0.7</v>
      </c>
      <c r="P243">
        <v>0.7</v>
      </c>
      <c r="Q243">
        <v>0.7</v>
      </c>
      <c r="R243">
        <v>0.7</v>
      </c>
      <c r="S243">
        <v>0.7</v>
      </c>
      <c r="T243">
        <v>1957200</v>
      </c>
      <c r="U243">
        <v>912000</v>
      </c>
      <c r="V243">
        <v>96600</v>
      </c>
      <c r="W243">
        <v>96600</v>
      </c>
      <c r="X243">
        <v>96600</v>
      </c>
      <c r="Y243">
        <v>840000</v>
      </c>
      <c r="Z243">
        <v>840000</v>
      </c>
      <c r="AA243">
        <v>840000</v>
      </c>
      <c r="AB243">
        <v>840000</v>
      </c>
      <c r="AC243">
        <v>840000</v>
      </c>
    </row>
    <row r="244" spans="1:29" x14ac:dyDescent="0.25">
      <c r="A244">
        <v>16</v>
      </c>
      <c r="B244">
        <v>1</v>
      </c>
      <c r="C244">
        <v>1</v>
      </c>
      <c r="D244" t="s">
        <v>23</v>
      </c>
      <c r="E244" t="s">
        <v>334</v>
      </c>
      <c r="F244" t="s">
        <v>326</v>
      </c>
      <c r="G244">
        <v>0.13</v>
      </c>
      <c r="H244">
        <v>0.91</v>
      </c>
      <c r="I244">
        <v>-999</v>
      </c>
      <c r="J244">
        <v>1.67</v>
      </c>
      <c r="K244">
        <v>0.55789999999999995</v>
      </c>
      <c r="L244">
        <v>-999</v>
      </c>
      <c r="M244">
        <v>-999</v>
      </c>
      <c r="N244">
        <v>-999</v>
      </c>
      <c r="O244">
        <v>-999</v>
      </c>
      <c r="P244">
        <v>-999</v>
      </c>
      <c r="Q244">
        <v>-999</v>
      </c>
      <c r="R244">
        <v>-999</v>
      </c>
      <c r="S244">
        <v>-999</v>
      </c>
      <c r="T244">
        <v>2060500</v>
      </c>
      <c r="U244">
        <v>1712300</v>
      </c>
      <c r="V244">
        <v>-999</v>
      </c>
      <c r="W244">
        <v>-999</v>
      </c>
      <c r="X244">
        <v>-999</v>
      </c>
      <c r="Y244">
        <v>-999</v>
      </c>
      <c r="Z244">
        <v>-999</v>
      </c>
      <c r="AA244">
        <v>-999</v>
      </c>
      <c r="AB244">
        <v>-999</v>
      </c>
      <c r="AC244">
        <v>-999</v>
      </c>
    </row>
    <row r="245" spans="1:29" x14ac:dyDescent="0.25">
      <c r="A245">
        <v>16</v>
      </c>
      <c r="B245">
        <v>2</v>
      </c>
      <c r="C245">
        <v>1</v>
      </c>
      <c r="D245" t="s">
        <v>23</v>
      </c>
      <c r="E245" t="s">
        <v>333</v>
      </c>
      <c r="F245" t="s">
        <v>331</v>
      </c>
      <c r="G245">
        <v>0.6</v>
      </c>
      <c r="H245">
        <v>30</v>
      </c>
      <c r="I245">
        <v>1.2</v>
      </c>
      <c r="J245">
        <v>0.42857099999999998</v>
      </c>
      <c r="K245">
        <v>0.65</v>
      </c>
      <c r="L245">
        <v>285.10000000000002</v>
      </c>
      <c r="M245">
        <v>373.1</v>
      </c>
      <c r="N245" t="s">
        <v>330</v>
      </c>
    </row>
    <row r="246" spans="1:29" x14ac:dyDescent="0.25">
      <c r="A246">
        <v>16</v>
      </c>
      <c r="B246">
        <v>2</v>
      </c>
      <c r="C246">
        <v>1</v>
      </c>
      <c r="D246" t="s">
        <v>23</v>
      </c>
      <c r="E246" t="s">
        <v>333</v>
      </c>
      <c r="F246" t="s">
        <v>329</v>
      </c>
      <c r="G246">
        <v>0.28639999999999999</v>
      </c>
      <c r="H246">
        <v>0.79639000000000004</v>
      </c>
      <c r="I246">
        <v>2.4504129999999999E-2</v>
      </c>
      <c r="J246">
        <v>5.5977639999999997</v>
      </c>
      <c r="K246">
        <v>10.340144</v>
      </c>
      <c r="L246">
        <v>12.533306</v>
      </c>
      <c r="M246">
        <v>10.931615000000001</v>
      </c>
      <c r="N246">
        <v>10.931615000000001</v>
      </c>
      <c r="O246">
        <v>4.3316739999999996</v>
      </c>
      <c r="P246">
        <v>10.931615000000001</v>
      </c>
      <c r="Q246">
        <v>10.931615000000001</v>
      </c>
      <c r="R246">
        <v>11.960376999999999</v>
      </c>
      <c r="S246">
        <v>3.856007</v>
      </c>
      <c r="T246">
        <v>2176231.5</v>
      </c>
      <c r="U246">
        <v>145617.29999999999</v>
      </c>
      <c r="V246">
        <v>933397.7</v>
      </c>
      <c r="W246">
        <v>785917.4</v>
      </c>
      <c r="X246">
        <v>785917.4</v>
      </c>
      <c r="Y246">
        <v>785110.8</v>
      </c>
      <c r="Z246">
        <v>785917.4</v>
      </c>
      <c r="AA246">
        <v>785917.4</v>
      </c>
      <c r="AB246">
        <v>233907.7</v>
      </c>
      <c r="AC246">
        <v>614099.30000000005</v>
      </c>
    </row>
    <row r="247" spans="1:29" x14ac:dyDescent="0.25">
      <c r="A247">
        <v>16</v>
      </c>
      <c r="B247">
        <v>2</v>
      </c>
      <c r="C247">
        <v>1</v>
      </c>
      <c r="D247" t="s">
        <v>23</v>
      </c>
      <c r="E247" t="s">
        <v>333</v>
      </c>
      <c r="F247" t="s">
        <v>328</v>
      </c>
      <c r="G247">
        <v>0.23</v>
      </c>
      <c r="H247">
        <v>0.9</v>
      </c>
      <c r="I247">
        <v>1.47E-2</v>
      </c>
      <c r="J247">
        <v>1.2</v>
      </c>
      <c r="K247">
        <v>0.03</v>
      </c>
      <c r="L247">
        <v>0.15</v>
      </c>
      <c r="M247">
        <v>0.03</v>
      </c>
      <c r="N247">
        <v>0.03</v>
      </c>
      <c r="O247">
        <v>0.03</v>
      </c>
      <c r="P247">
        <v>0.04</v>
      </c>
      <c r="Q247">
        <v>0.04</v>
      </c>
      <c r="R247">
        <v>0.04</v>
      </c>
      <c r="S247">
        <v>0.16</v>
      </c>
      <c r="T247">
        <v>1700000</v>
      </c>
      <c r="U247">
        <v>1206</v>
      </c>
      <c r="V247">
        <v>994000</v>
      </c>
      <c r="W247">
        <v>1206</v>
      </c>
      <c r="X247">
        <v>1206</v>
      </c>
      <c r="Y247">
        <v>1206</v>
      </c>
      <c r="Z247">
        <v>10080</v>
      </c>
      <c r="AA247">
        <v>10080</v>
      </c>
      <c r="AB247">
        <v>10080</v>
      </c>
      <c r="AC247">
        <v>609000</v>
      </c>
    </row>
    <row r="248" spans="1:29" x14ac:dyDescent="0.25">
      <c r="A248">
        <v>16</v>
      </c>
      <c r="B248">
        <v>2</v>
      </c>
      <c r="C248">
        <v>1</v>
      </c>
      <c r="D248" t="s">
        <v>23</v>
      </c>
      <c r="E248" t="s">
        <v>333</v>
      </c>
      <c r="F248" t="s">
        <v>326</v>
      </c>
      <c r="G248">
        <v>0.13</v>
      </c>
      <c r="H248">
        <v>0.91</v>
      </c>
      <c r="I248">
        <v>-999</v>
      </c>
      <c r="J248">
        <v>0.64</v>
      </c>
      <c r="K248">
        <v>0.36</v>
      </c>
      <c r="L248">
        <v>-999</v>
      </c>
      <c r="M248">
        <v>-999</v>
      </c>
      <c r="N248">
        <v>-999</v>
      </c>
      <c r="O248">
        <v>-999</v>
      </c>
      <c r="P248">
        <v>-999</v>
      </c>
      <c r="Q248">
        <v>-999</v>
      </c>
      <c r="R248">
        <v>-999</v>
      </c>
      <c r="S248">
        <v>-999</v>
      </c>
      <c r="T248">
        <v>1787100</v>
      </c>
      <c r="U248">
        <v>1545600</v>
      </c>
      <c r="V248">
        <v>-999</v>
      </c>
      <c r="W248">
        <v>-999</v>
      </c>
      <c r="X248">
        <v>-999</v>
      </c>
      <c r="Y248">
        <v>-999</v>
      </c>
      <c r="Z248">
        <v>-999</v>
      </c>
      <c r="AA248">
        <v>-999</v>
      </c>
      <c r="AB248">
        <v>-999</v>
      </c>
      <c r="AC248">
        <v>-999</v>
      </c>
    </row>
    <row r="249" spans="1:29" x14ac:dyDescent="0.25">
      <c r="A249">
        <v>16</v>
      </c>
      <c r="B249">
        <v>3</v>
      </c>
      <c r="C249">
        <v>1</v>
      </c>
      <c r="D249" t="s">
        <v>23</v>
      </c>
      <c r="E249" t="s">
        <v>332</v>
      </c>
      <c r="F249" t="s">
        <v>331</v>
      </c>
      <c r="G249">
        <v>0.5</v>
      </c>
      <c r="H249">
        <v>12</v>
      </c>
      <c r="I249">
        <v>0.8</v>
      </c>
      <c r="J249">
        <v>0.875</v>
      </c>
      <c r="K249">
        <v>0.2</v>
      </c>
      <c r="L249">
        <v>285.10000000000002</v>
      </c>
      <c r="M249">
        <v>373.1</v>
      </c>
      <c r="N249" t="s">
        <v>330</v>
      </c>
    </row>
    <row r="250" spans="1:29" x14ac:dyDescent="0.25">
      <c r="A250">
        <v>16</v>
      </c>
      <c r="B250">
        <v>3</v>
      </c>
      <c r="C250">
        <v>1</v>
      </c>
      <c r="D250" t="s">
        <v>23</v>
      </c>
      <c r="E250" t="s">
        <v>332</v>
      </c>
      <c r="F250" t="s">
        <v>329</v>
      </c>
      <c r="G250">
        <v>0.28639999999999999</v>
      </c>
      <c r="H250">
        <v>0.79639000000000004</v>
      </c>
      <c r="I250">
        <v>2.4504129999999999E-2</v>
      </c>
      <c r="J250">
        <v>5.5977639999999997</v>
      </c>
      <c r="K250">
        <v>10.340144</v>
      </c>
      <c r="L250">
        <v>12.533306</v>
      </c>
      <c r="M250">
        <v>10.931615000000001</v>
      </c>
      <c r="N250">
        <v>10.931615000000001</v>
      </c>
      <c r="O250">
        <v>4.3316739999999996</v>
      </c>
      <c r="P250">
        <v>10.931615000000001</v>
      </c>
      <c r="Q250">
        <v>10.931615000000001</v>
      </c>
      <c r="R250">
        <v>11.960376999999999</v>
      </c>
      <c r="S250">
        <v>3.856007</v>
      </c>
      <c r="T250">
        <v>2176231.5</v>
      </c>
      <c r="U250">
        <v>145617.29999999999</v>
      </c>
      <c r="V250">
        <v>933397.7</v>
      </c>
      <c r="W250">
        <v>785917.4</v>
      </c>
      <c r="X250">
        <v>785917.4</v>
      </c>
      <c r="Y250">
        <v>785110.8</v>
      </c>
      <c r="Z250">
        <v>785917.4</v>
      </c>
      <c r="AA250">
        <v>785917.4</v>
      </c>
      <c r="AB250">
        <v>233907.7</v>
      </c>
      <c r="AC250">
        <v>614099.30000000005</v>
      </c>
    </row>
    <row r="251" spans="1:29" x14ac:dyDescent="0.25">
      <c r="A251">
        <v>16</v>
      </c>
      <c r="B251">
        <v>3</v>
      </c>
      <c r="C251">
        <v>1</v>
      </c>
      <c r="D251" t="s">
        <v>23</v>
      </c>
      <c r="E251" t="s">
        <v>332</v>
      </c>
      <c r="F251" t="s">
        <v>328</v>
      </c>
      <c r="G251">
        <v>0.23</v>
      </c>
      <c r="H251">
        <v>0.9</v>
      </c>
      <c r="I251">
        <v>1.47E-2</v>
      </c>
      <c r="J251">
        <v>1.2</v>
      </c>
      <c r="K251">
        <v>0.03</v>
      </c>
      <c r="L251">
        <v>0.15</v>
      </c>
      <c r="M251">
        <v>0.03</v>
      </c>
      <c r="N251">
        <v>0.03</v>
      </c>
      <c r="O251">
        <v>0.03</v>
      </c>
      <c r="P251">
        <v>0.04</v>
      </c>
      <c r="Q251">
        <v>0.04</v>
      </c>
      <c r="R251">
        <v>0.04</v>
      </c>
      <c r="S251">
        <v>0.16</v>
      </c>
      <c r="T251">
        <v>1700000</v>
      </c>
      <c r="U251">
        <v>1206</v>
      </c>
      <c r="V251">
        <v>994000</v>
      </c>
      <c r="W251">
        <v>1206</v>
      </c>
      <c r="X251">
        <v>1206</v>
      </c>
      <c r="Y251">
        <v>1206</v>
      </c>
      <c r="Z251">
        <v>10080</v>
      </c>
      <c r="AA251">
        <v>10080</v>
      </c>
      <c r="AB251">
        <v>10080</v>
      </c>
      <c r="AC251">
        <v>609000</v>
      </c>
    </row>
    <row r="252" spans="1:29" x14ac:dyDescent="0.25">
      <c r="A252">
        <v>16</v>
      </c>
      <c r="B252">
        <v>3</v>
      </c>
      <c r="C252">
        <v>1</v>
      </c>
      <c r="D252" t="s">
        <v>23</v>
      </c>
      <c r="E252" t="s">
        <v>332</v>
      </c>
      <c r="F252" t="s">
        <v>326</v>
      </c>
      <c r="G252">
        <v>0.08</v>
      </c>
      <c r="H252">
        <v>0.95</v>
      </c>
      <c r="I252">
        <v>-999</v>
      </c>
      <c r="J252">
        <v>-999</v>
      </c>
      <c r="K252">
        <v>-999</v>
      </c>
      <c r="L252">
        <v>-999</v>
      </c>
      <c r="M252">
        <v>-999</v>
      </c>
      <c r="N252">
        <v>-999</v>
      </c>
      <c r="O252">
        <v>-999</v>
      </c>
      <c r="P252">
        <v>-999</v>
      </c>
      <c r="Q252">
        <v>-999</v>
      </c>
      <c r="R252">
        <v>-999</v>
      </c>
      <c r="S252">
        <v>-999</v>
      </c>
      <c r="T252">
        <v>-999</v>
      </c>
      <c r="U252">
        <v>-999</v>
      </c>
      <c r="V252">
        <v>-999</v>
      </c>
      <c r="W252">
        <v>-999</v>
      </c>
      <c r="X252">
        <v>-999</v>
      </c>
      <c r="Y252">
        <v>-999</v>
      </c>
      <c r="Z252">
        <v>-999</v>
      </c>
      <c r="AA252">
        <v>-999</v>
      </c>
      <c r="AB252">
        <v>-999</v>
      </c>
      <c r="AC252">
        <v>-999</v>
      </c>
    </row>
    <row r="253" spans="1:29" x14ac:dyDescent="0.25">
      <c r="A253">
        <v>16</v>
      </c>
      <c r="B253">
        <v>4</v>
      </c>
      <c r="C253">
        <v>1</v>
      </c>
      <c r="D253" t="s">
        <v>23</v>
      </c>
      <c r="E253" t="s">
        <v>327</v>
      </c>
      <c r="F253" t="s">
        <v>331</v>
      </c>
      <c r="G253">
        <v>0.4</v>
      </c>
      <c r="H253">
        <v>8</v>
      </c>
      <c r="I253">
        <v>0.8</v>
      </c>
      <c r="J253">
        <v>1</v>
      </c>
      <c r="K253">
        <v>0.1</v>
      </c>
      <c r="L253">
        <v>285.10000000000002</v>
      </c>
      <c r="M253">
        <v>373.1</v>
      </c>
      <c r="N253" t="s">
        <v>330</v>
      </c>
    </row>
    <row r="254" spans="1:29" x14ac:dyDescent="0.25">
      <c r="A254">
        <v>16</v>
      </c>
      <c r="B254">
        <v>4</v>
      </c>
      <c r="C254">
        <v>1</v>
      </c>
      <c r="D254" t="s">
        <v>23</v>
      </c>
      <c r="E254" t="s">
        <v>327</v>
      </c>
      <c r="F254" t="s">
        <v>329</v>
      </c>
      <c r="G254">
        <v>0.33012999999999998</v>
      </c>
      <c r="H254">
        <v>0.89549999999999996</v>
      </c>
      <c r="I254">
        <v>2.3158000000000002E-2</v>
      </c>
      <c r="J254">
        <v>13.82334</v>
      </c>
      <c r="K254">
        <v>13.82334</v>
      </c>
      <c r="L254">
        <v>13.82334</v>
      </c>
      <c r="M254">
        <v>13.82334</v>
      </c>
      <c r="N254">
        <v>13.82334</v>
      </c>
      <c r="O254">
        <v>13.82334</v>
      </c>
      <c r="P254">
        <v>13.82334</v>
      </c>
      <c r="Q254">
        <v>13.82334</v>
      </c>
      <c r="R254">
        <v>13.82334</v>
      </c>
      <c r="S254">
        <v>13.82334</v>
      </c>
      <c r="T254">
        <v>1409383.7</v>
      </c>
      <c r="U254">
        <v>1409383.7</v>
      </c>
      <c r="V254">
        <v>1409383.7</v>
      </c>
      <c r="W254">
        <v>1409383.7</v>
      </c>
      <c r="X254">
        <v>1409383.7</v>
      </c>
      <c r="Y254">
        <v>1409383.7</v>
      </c>
      <c r="Z254">
        <v>1409383.7</v>
      </c>
      <c r="AA254">
        <v>1409383.7</v>
      </c>
      <c r="AB254">
        <v>1409383.7</v>
      </c>
      <c r="AC254">
        <v>1409383.7</v>
      </c>
    </row>
    <row r="255" spans="1:29" x14ac:dyDescent="0.25">
      <c r="A255">
        <v>16</v>
      </c>
      <c r="B255">
        <v>4</v>
      </c>
      <c r="C255">
        <v>1</v>
      </c>
      <c r="D255" t="s">
        <v>23</v>
      </c>
      <c r="E255" t="s">
        <v>327</v>
      </c>
      <c r="F255" t="s">
        <v>328</v>
      </c>
      <c r="G255">
        <v>0.35</v>
      </c>
      <c r="H255">
        <v>0.9</v>
      </c>
      <c r="I255">
        <v>5.0000000000000001E-3</v>
      </c>
      <c r="J255">
        <v>0.6</v>
      </c>
      <c r="K255">
        <v>0.6</v>
      </c>
      <c r="L255">
        <v>0.6</v>
      </c>
      <c r="M255">
        <v>0.6</v>
      </c>
      <c r="N255">
        <v>0.6</v>
      </c>
      <c r="O255">
        <v>0.6</v>
      </c>
      <c r="P255">
        <v>0.6</v>
      </c>
      <c r="Q255">
        <v>0.6</v>
      </c>
      <c r="R255">
        <v>0.6</v>
      </c>
      <c r="S255">
        <v>68.5</v>
      </c>
      <c r="T255">
        <v>1408000</v>
      </c>
      <c r="U255">
        <v>1408000</v>
      </c>
      <c r="V255">
        <v>1408000</v>
      </c>
      <c r="W255">
        <v>1408000</v>
      </c>
      <c r="X255">
        <v>1408000</v>
      </c>
      <c r="Y255">
        <v>1408000</v>
      </c>
      <c r="Z255">
        <v>1408000</v>
      </c>
      <c r="AA255">
        <v>1408000</v>
      </c>
      <c r="AB255">
        <v>1408000</v>
      </c>
      <c r="AC255">
        <v>2926000</v>
      </c>
    </row>
    <row r="256" spans="1:29" x14ac:dyDescent="0.25">
      <c r="A256">
        <v>16</v>
      </c>
      <c r="B256">
        <v>4</v>
      </c>
      <c r="C256">
        <v>1</v>
      </c>
      <c r="D256" t="s">
        <v>23</v>
      </c>
      <c r="E256" t="s">
        <v>327</v>
      </c>
      <c r="F256" t="s">
        <v>326</v>
      </c>
      <c r="G256">
        <v>0.08</v>
      </c>
      <c r="H256">
        <v>0.95</v>
      </c>
      <c r="I256">
        <v>-999</v>
      </c>
      <c r="J256">
        <v>-999</v>
      </c>
      <c r="K256">
        <v>-999</v>
      </c>
      <c r="L256">
        <v>-999</v>
      </c>
      <c r="M256">
        <v>-999</v>
      </c>
      <c r="N256">
        <v>-999</v>
      </c>
      <c r="O256">
        <v>-999</v>
      </c>
      <c r="P256">
        <v>-999</v>
      </c>
      <c r="Q256">
        <v>-999</v>
      </c>
      <c r="R256">
        <v>-999</v>
      </c>
      <c r="S256">
        <v>-999</v>
      </c>
      <c r="T256">
        <v>-999</v>
      </c>
      <c r="U256">
        <v>-999</v>
      </c>
      <c r="V256">
        <v>-999</v>
      </c>
      <c r="W256">
        <v>-999</v>
      </c>
      <c r="X256">
        <v>-999</v>
      </c>
      <c r="Y256">
        <v>-999</v>
      </c>
      <c r="Z256">
        <v>-999</v>
      </c>
      <c r="AA256">
        <v>-999</v>
      </c>
      <c r="AB256">
        <v>-999</v>
      </c>
      <c r="AC256">
        <v>-999</v>
      </c>
    </row>
    <row r="257" spans="1:29" x14ac:dyDescent="0.25">
      <c r="A257">
        <v>17</v>
      </c>
      <c r="B257">
        <v>1</v>
      </c>
      <c r="C257">
        <v>1</v>
      </c>
      <c r="D257" t="s">
        <v>24</v>
      </c>
      <c r="E257" t="s">
        <v>342</v>
      </c>
      <c r="F257" t="s">
        <v>331</v>
      </c>
      <c r="G257">
        <v>0.6</v>
      </c>
      <c r="H257">
        <v>120</v>
      </c>
      <c r="I257">
        <v>4.8</v>
      </c>
      <c r="J257">
        <v>0.25</v>
      </c>
      <c r="K257">
        <v>0.8</v>
      </c>
      <c r="L257">
        <v>292.10000000000002</v>
      </c>
      <c r="M257">
        <v>305.10000000000002</v>
      </c>
      <c r="N257" t="s">
        <v>330</v>
      </c>
    </row>
    <row r="258" spans="1:29" x14ac:dyDescent="0.25">
      <c r="A258">
        <v>17</v>
      </c>
      <c r="B258">
        <v>1</v>
      </c>
      <c r="C258">
        <v>1</v>
      </c>
      <c r="D258" t="s">
        <v>24</v>
      </c>
      <c r="E258" t="s">
        <v>342</v>
      </c>
      <c r="F258" t="s">
        <v>329</v>
      </c>
      <c r="G258">
        <v>0.21659999999999999</v>
      </c>
      <c r="H258">
        <v>0.90080000000000005</v>
      </c>
      <c r="I258">
        <v>3.1833500000000001E-2</v>
      </c>
      <c r="J258">
        <v>1.994192</v>
      </c>
      <c r="K258">
        <v>4.287744</v>
      </c>
      <c r="L258">
        <v>4.2683590000000002</v>
      </c>
      <c r="M258">
        <v>3.2904469999999999</v>
      </c>
      <c r="N258">
        <v>3.0502669999999998</v>
      </c>
      <c r="O258">
        <v>0.75671500000000003</v>
      </c>
      <c r="P258">
        <v>3.0502669999999998</v>
      </c>
      <c r="Q258">
        <v>3.2896510000000001</v>
      </c>
      <c r="R258">
        <v>3.2727659999999998</v>
      </c>
      <c r="S258">
        <v>1.0799989999999999</v>
      </c>
      <c r="T258">
        <v>2118010</v>
      </c>
      <c r="U258">
        <v>2118499.9</v>
      </c>
      <c r="V258">
        <v>2133802</v>
      </c>
      <c r="W258">
        <v>95882.6</v>
      </c>
      <c r="X258">
        <v>777056.1</v>
      </c>
      <c r="Y258">
        <v>776566.2</v>
      </c>
      <c r="Z258">
        <v>777056.1</v>
      </c>
      <c r="AA258">
        <v>134966.39999999999</v>
      </c>
      <c r="AB258">
        <v>121896</v>
      </c>
      <c r="AC258">
        <v>617575.5</v>
      </c>
    </row>
    <row r="259" spans="1:29" x14ac:dyDescent="0.25">
      <c r="A259">
        <v>17</v>
      </c>
      <c r="B259">
        <v>1</v>
      </c>
      <c r="C259">
        <v>1</v>
      </c>
      <c r="D259" t="s">
        <v>24</v>
      </c>
      <c r="E259" t="s">
        <v>342</v>
      </c>
      <c r="F259" t="s">
        <v>328</v>
      </c>
      <c r="G259">
        <v>0.14000000000000001</v>
      </c>
      <c r="H259">
        <v>0.91</v>
      </c>
      <c r="I259">
        <v>2.5999999999999999E-2</v>
      </c>
      <c r="J259">
        <v>1.1499999999999999</v>
      </c>
      <c r="K259">
        <v>0.19</v>
      </c>
      <c r="L259">
        <v>3.5999999999999997E-2</v>
      </c>
      <c r="M259">
        <v>3.5999999999999997E-2</v>
      </c>
      <c r="N259">
        <v>3.5999999999999997E-2</v>
      </c>
      <c r="O259">
        <v>0.7</v>
      </c>
      <c r="P259">
        <v>0.7</v>
      </c>
      <c r="Q259">
        <v>0.7</v>
      </c>
      <c r="R259">
        <v>0.7</v>
      </c>
      <c r="S259">
        <v>0.7</v>
      </c>
      <c r="T259">
        <v>1957200</v>
      </c>
      <c r="U259">
        <v>912000</v>
      </c>
      <c r="V259">
        <v>96600</v>
      </c>
      <c r="W259">
        <v>96600</v>
      </c>
      <c r="X259">
        <v>96600</v>
      </c>
      <c r="Y259">
        <v>840000</v>
      </c>
      <c r="Z259">
        <v>840000</v>
      </c>
      <c r="AA259">
        <v>840000</v>
      </c>
      <c r="AB259">
        <v>840000</v>
      </c>
      <c r="AC259">
        <v>840000</v>
      </c>
    </row>
    <row r="260" spans="1:29" x14ac:dyDescent="0.25">
      <c r="A260">
        <v>17</v>
      </c>
      <c r="B260">
        <v>1</v>
      </c>
      <c r="C260">
        <v>1</v>
      </c>
      <c r="D260" t="s">
        <v>24</v>
      </c>
      <c r="E260" t="s">
        <v>342</v>
      </c>
      <c r="F260" t="s">
        <v>326</v>
      </c>
      <c r="G260">
        <v>0.23</v>
      </c>
      <c r="H260">
        <v>0.88</v>
      </c>
      <c r="I260">
        <v>-999</v>
      </c>
      <c r="J260">
        <v>1.9</v>
      </c>
      <c r="K260">
        <v>0.56000000000000005</v>
      </c>
      <c r="L260">
        <v>0.36</v>
      </c>
      <c r="M260">
        <v>-999</v>
      </c>
      <c r="N260">
        <v>-999</v>
      </c>
      <c r="O260">
        <v>-999</v>
      </c>
      <c r="P260">
        <v>-999</v>
      </c>
      <c r="Q260">
        <v>-999</v>
      </c>
      <c r="R260">
        <v>-999</v>
      </c>
      <c r="S260">
        <v>-999</v>
      </c>
      <c r="T260">
        <v>2100000</v>
      </c>
      <c r="U260">
        <v>1773000</v>
      </c>
      <c r="V260">
        <v>1545600</v>
      </c>
      <c r="W260">
        <v>-999</v>
      </c>
      <c r="X260">
        <v>-999</v>
      </c>
      <c r="Y260">
        <v>-999</v>
      </c>
      <c r="Z260">
        <v>-999</v>
      </c>
      <c r="AA260">
        <v>-999</v>
      </c>
      <c r="AB260">
        <v>-999</v>
      </c>
      <c r="AC260">
        <v>-999</v>
      </c>
    </row>
    <row r="261" spans="1:29" x14ac:dyDescent="0.25">
      <c r="A261">
        <v>17</v>
      </c>
      <c r="B261">
        <v>2</v>
      </c>
      <c r="C261">
        <v>1</v>
      </c>
      <c r="D261" t="s">
        <v>24</v>
      </c>
      <c r="E261" t="s">
        <v>341</v>
      </c>
      <c r="F261" t="s">
        <v>331</v>
      </c>
      <c r="G261">
        <v>0.5</v>
      </c>
      <c r="H261">
        <v>40</v>
      </c>
      <c r="I261">
        <v>1.6</v>
      </c>
      <c r="J261">
        <v>0.375</v>
      </c>
      <c r="K261">
        <v>0.6</v>
      </c>
      <c r="L261">
        <v>290.10000000000002</v>
      </c>
      <c r="M261">
        <v>310.10000000000002</v>
      </c>
      <c r="N261" t="s">
        <v>330</v>
      </c>
    </row>
    <row r="262" spans="1:29" x14ac:dyDescent="0.25">
      <c r="A262">
        <v>17</v>
      </c>
      <c r="B262">
        <v>2</v>
      </c>
      <c r="C262">
        <v>1</v>
      </c>
      <c r="D262" t="s">
        <v>24</v>
      </c>
      <c r="E262" t="s">
        <v>341</v>
      </c>
      <c r="F262" t="s">
        <v>329</v>
      </c>
      <c r="G262">
        <v>0.21659999999999999</v>
      </c>
      <c r="H262">
        <v>0.90080000000000005</v>
      </c>
      <c r="I262">
        <v>3.1833500000000001E-2</v>
      </c>
      <c r="J262">
        <v>1.994192</v>
      </c>
      <c r="K262">
        <v>4.287744</v>
      </c>
      <c r="L262">
        <v>4.2683590000000002</v>
      </c>
      <c r="M262">
        <v>3.2904469999999999</v>
      </c>
      <c r="N262">
        <v>3.0502669999999998</v>
      </c>
      <c r="O262">
        <v>0.75671500000000003</v>
      </c>
      <c r="P262">
        <v>3.0502669999999998</v>
      </c>
      <c r="Q262">
        <v>3.2896510000000001</v>
      </c>
      <c r="R262">
        <v>3.2727659999999998</v>
      </c>
      <c r="S262">
        <v>1.0799989999999999</v>
      </c>
      <c r="T262">
        <v>2118010</v>
      </c>
      <c r="U262">
        <v>2118499.9</v>
      </c>
      <c r="V262">
        <v>2133802</v>
      </c>
      <c r="W262">
        <v>95882.6</v>
      </c>
      <c r="X262">
        <v>777056.1</v>
      </c>
      <c r="Y262">
        <v>776566.2</v>
      </c>
      <c r="Z262">
        <v>777056.1</v>
      </c>
      <c r="AA262">
        <v>134966.39999999999</v>
      </c>
      <c r="AB262">
        <v>121896</v>
      </c>
      <c r="AC262">
        <v>617575.5</v>
      </c>
    </row>
    <row r="263" spans="1:29" x14ac:dyDescent="0.25">
      <c r="A263">
        <v>17</v>
      </c>
      <c r="B263">
        <v>2</v>
      </c>
      <c r="C263">
        <v>1</v>
      </c>
      <c r="D263" t="s">
        <v>24</v>
      </c>
      <c r="E263" t="s">
        <v>341</v>
      </c>
      <c r="F263" t="s">
        <v>328</v>
      </c>
      <c r="G263">
        <v>0.14000000000000001</v>
      </c>
      <c r="H263">
        <v>0.91</v>
      </c>
      <c r="I263">
        <v>2.5999999999999999E-2</v>
      </c>
      <c r="J263">
        <v>1.1499999999999999</v>
      </c>
      <c r="K263">
        <v>0.19</v>
      </c>
      <c r="L263">
        <v>3.5999999999999997E-2</v>
      </c>
      <c r="M263">
        <v>3.5999999999999997E-2</v>
      </c>
      <c r="N263">
        <v>3.5999999999999997E-2</v>
      </c>
      <c r="O263">
        <v>0.7</v>
      </c>
      <c r="P263">
        <v>0.7</v>
      </c>
      <c r="Q263">
        <v>0.7</v>
      </c>
      <c r="R263">
        <v>0.7</v>
      </c>
      <c r="S263">
        <v>0.7</v>
      </c>
      <c r="T263">
        <v>1957200</v>
      </c>
      <c r="U263">
        <v>912000</v>
      </c>
      <c r="V263">
        <v>96600</v>
      </c>
      <c r="W263">
        <v>96600</v>
      </c>
      <c r="X263">
        <v>96600</v>
      </c>
      <c r="Y263">
        <v>840000</v>
      </c>
      <c r="Z263">
        <v>840000</v>
      </c>
      <c r="AA263">
        <v>840000</v>
      </c>
      <c r="AB263">
        <v>840000</v>
      </c>
      <c r="AC263">
        <v>840000</v>
      </c>
    </row>
    <row r="264" spans="1:29" x14ac:dyDescent="0.25">
      <c r="A264">
        <v>17</v>
      </c>
      <c r="B264">
        <v>2</v>
      </c>
      <c r="C264">
        <v>1</v>
      </c>
      <c r="D264" t="s">
        <v>24</v>
      </c>
      <c r="E264" t="s">
        <v>341</v>
      </c>
      <c r="F264" t="s">
        <v>326</v>
      </c>
      <c r="G264">
        <v>0.23</v>
      </c>
      <c r="H264">
        <v>0.88</v>
      </c>
      <c r="I264">
        <v>-999</v>
      </c>
      <c r="J264">
        <v>1.9</v>
      </c>
      <c r="K264">
        <v>0.56000000000000005</v>
      </c>
      <c r="L264">
        <v>0.36</v>
      </c>
      <c r="M264">
        <v>-999</v>
      </c>
      <c r="N264">
        <v>-999</v>
      </c>
      <c r="O264">
        <v>-999</v>
      </c>
      <c r="P264">
        <v>-999</v>
      </c>
      <c r="Q264">
        <v>-999</v>
      </c>
      <c r="R264">
        <v>-999</v>
      </c>
      <c r="S264">
        <v>-999</v>
      </c>
      <c r="T264">
        <v>2100000</v>
      </c>
      <c r="U264">
        <v>1773000</v>
      </c>
      <c r="V264">
        <v>1545600</v>
      </c>
      <c r="W264">
        <v>-999</v>
      </c>
      <c r="X264">
        <v>-999</v>
      </c>
      <c r="Y264">
        <v>-999</v>
      </c>
      <c r="Z264">
        <v>-999</v>
      </c>
      <c r="AA264">
        <v>-999</v>
      </c>
      <c r="AB264">
        <v>-999</v>
      </c>
      <c r="AC264">
        <v>-999</v>
      </c>
    </row>
    <row r="265" spans="1:29" x14ac:dyDescent="0.25">
      <c r="A265">
        <v>17</v>
      </c>
      <c r="B265">
        <v>3</v>
      </c>
      <c r="C265">
        <v>1</v>
      </c>
      <c r="D265" t="s">
        <v>24</v>
      </c>
      <c r="E265" t="s">
        <v>340</v>
      </c>
      <c r="F265" t="s">
        <v>331</v>
      </c>
      <c r="G265">
        <v>0.5</v>
      </c>
      <c r="H265">
        <v>12</v>
      </c>
      <c r="I265">
        <v>0.48</v>
      </c>
      <c r="J265">
        <v>0.69230800000000003</v>
      </c>
      <c r="K265">
        <v>0.35</v>
      </c>
      <c r="L265">
        <v>290.10000000000002</v>
      </c>
      <c r="M265">
        <v>310.10000000000002</v>
      </c>
      <c r="N265" t="s">
        <v>330</v>
      </c>
    </row>
    <row r="266" spans="1:29" x14ac:dyDescent="0.25">
      <c r="A266">
        <v>17</v>
      </c>
      <c r="B266">
        <v>3</v>
      </c>
      <c r="C266">
        <v>1</v>
      </c>
      <c r="D266" t="s">
        <v>24</v>
      </c>
      <c r="E266" t="s">
        <v>340</v>
      </c>
      <c r="F266" t="s">
        <v>329</v>
      </c>
      <c r="G266">
        <v>0.21659999999999999</v>
      </c>
      <c r="H266">
        <v>0.90080000000000005</v>
      </c>
      <c r="I266">
        <v>3.1833500000000001E-2</v>
      </c>
      <c r="J266">
        <v>1.994192</v>
      </c>
      <c r="K266">
        <v>4.287744</v>
      </c>
      <c r="L266">
        <v>4.2683590000000002</v>
      </c>
      <c r="M266">
        <v>3.2904469999999999</v>
      </c>
      <c r="N266">
        <v>3.0502669999999998</v>
      </c>
      <c r="O266">
        <v>0.75671500000000003</v>
      </c>
      <c r="P266">
        <v>3.0502669999999998</v>
      </c>
      <c r="Q266">
        <v>3.2896510000000001</v>
      </c>
      <c r="R266">
        <v>3.2727659999999998</v>
      </c>
      <c r="S266">
        <v>1.0799989999999999</v>
      </c>
      <c r="T266">
        <v>2118010</v>
      </c>
      <c r="U266">
        <v>2118499.9</v>
      </c>
      <c r="V266">
        <v>2133802</v>
      </c>
      <c r="W266">
        <v>95882.6</v>
      </c>
      <c r="X266">
        <v>777056.1</v>
      </c>
      <c r="Y266">
        <v>776566.2</v>
      </c>
      <c r="Z266">
        <v>777056.1</v>
      </c>
      <c r="AA266">
        <v>134966.39999999999</v>
      </c>
      <c r="AB266">
        <v>121896</v>
      </c>
      <c r="AC266">
        <v>617575.5</v>
      </c>
    </row>
    <row r="267" spans="1:29" x14ac:dyDescent="0.25">
      <c r="A267">
        <v>17</v>
      </c>
      <c r="B267">
        <v>3</v>
      </c>
      <c r="C267">
        <v>1</v>
      </c>
      <c r="D267" t="s">
        <v>24</v>
      </c>
      <c r="E267" t="s">
        <v>340</v>
      </c>
      <c r="F267" t="s">
        <v>328</v>
      </c>
      <c r="G267">
        <v>0.14000000000000001</v>
      </c>
      <c r="H267">
        <v>0.91</v>
      </c>
      <c r="I267">
        <v>2.5999999999999999E-2</v>
      </c>
      <c r="J267">
        <v>1.1499999999999999</v>
      </c>
      <c r="K267">
        <v>0.19</v>
      </c>
      <c r="L267">
        <v>3.5999999999999997E-2</v>
      </c>
      <c r="M267">
        <v>3.5999999999999997E-2</v>
      </c>
      <c r="N267">
        <v>3.5999999999999997E-2</v>
      </c>
      <c r="O267">
        <v>0.7</v>
      </c>
      <c r="P267">
        <v>0.7</v>
      </c>
      <c r="Q267">
        <v>0.7</v>
      </c>
      <c r="R267">
        <v>0.7</v>
      </c>
      <c r="S267">
        <v>0.7</v>
      </c>
      <c r="T267">
        <v>1957200</v>
      </c>
      <c r="U267">
        <v>912000</v>
      </c>
      <c r="V267">
        <v>96600</v>
      </c>
      <c r="W267">
        <v>96600</v>
      </c>
      <c r="X267">
        <v>96600</v>
      </c>
      <c r="Y267">
        <v>840000</v>
      </c>
      <c r="Z267">
        <v>840000</v>
      </c>
      <c r="AA267">
        <v>840000</v>
      </c>
      <c r="AB267">
        <v>840000</v>
      </c>
      <c r="AC267">
        <v>840000</v>
      </c>
    </row>
    <row r="268" spans="1:29" x14ac:dyDescent="0.25">
      <c r="A268">
        <v>17</v>
      </c>
      <c r="B268">
        <v>3</v>
      </c>
      <c r="C268">
        <v>1</v>
      </c>
      <c r="D268" t="s">
        <v>24</v>
      </c>
      <c r="E268" t="s">
        <v>340</v>
      </c>
      <c r="F268" t="s">
        <v>326</v>
      </c>
      <c r="G268">
        <v>0.13</v>
      </c>
      <c r="H268">
        <v>0.91</v>
      </c>
      <c r="I268">
        <v>-999</v>
      </c>
      <c r="J268">
        <v>1.67</v>
      </c>
      <c r="K268">
        <v>0.55789999999999995</v>
      </c>
      <c r="L268">
        <v>-999</v>
      </c>
      <c r="M268">
        <v>-999</v>
      </c>
      <c r="N268">
        <v>-999</v>
      </c>
      <c r="O268">
        <v>-999</v>
      </c>
      <c r="P268">
        <v>-999</v>
      </c>
      <c r="Q268">
        <v>-999</v>
      </c>
      <c r="R268">
        <v>-999</v>
      </c>
      <c r="S268">
        <v>-999</v>
      </c>
      <c r="T268">
        <v>2060500</v>
      </c>
      <c r="U268">
        <v>1712300</v>
      </c>
      <c r="V268">
        <v>-999</v>
      </c>
      <c r="W268">
        <v>-999</v>
      </c>
      <c r="X268">
        <v>-999</v>
      </c>
      <c r="Y268">
        <v>-999</v>
      </c>
      <c r="Z268">
        <v>-999</v>
      </c>
      <c r="AA268">
        <v>-999</v>
      </c>
      <c r="AB268">
        <v>-999</v>
      </c>
      <c r="AC268">
        <v>-999</v>
      </c>
    </row>
    <row r="269" spans="1:29" x14ac:dyDescent="0.25">
      <c r="A269">
        <v>17</v>
      </c>
      <c r="B269">
        <v>4</v>
      </c>
      <c r="C269">
        <v>1</v>
      </c>
      <c r="D269" t="s">
        <v>24</v>
      </c>
      <c r="E269" t="s">
        <v>339</v>
      </c>
      <c r="F269" t="s">
        <v>331</v>
      </c>
      <c r="G269">
        <v>0.5</v>
      </c>
      <c r="H269">
        <v>8</v>
      </c>
      <c r="I269">
        <v>0.4</v>
      </c>
      <c r="J269">
        <v>0.875</v>
      </c>
      <c r="K269">
        <v>0.2</v>
      </c>
      <c r="L269">
        <v>290.10000000000002</v>
      </c>
      <c r="M269">
        <v>310.10000000000002</v>
      </c>
      <c r="N269" t="s">
        <v>330</v>
      </c>
    </row>
    <row r="270" spans="1:29" x14ac:dyDescent="0.25">
      <c r="A270">
        <v>17</v>
      </c>
      <c r="B270">
        <v>4</v>
      </c>
      <c r="C270">
        <v>1</v>
      </c>
      <c r="D270" t="s">
        <v>24</v>
      </c>
      <c r="E270" t="s">
        <v>339</v>
      </c>
      <c r="F270" t="s">
        <v>329</v>
      </c>
      <c r="G270">
        <v>0.33239999999999997</v>
      </c>
      <c r="H270">
        <v>0.85260000000000002</v>
      </c>
      <c r="I270">
        <v>1.0364999999999999E-2</v>
      </c>
      <c r="J270">
        <v>0.89340399999999998</v>
      </c>
      <c r="K270">
        <v>0.83138000000000001</v>
      </c>
      <c r="L270">
        <v>0.103294</v>
      </c>
      <c r="M270">
        <v>8.0076999999999995E-2</v>
      </c>
      <c r="N270">
        <v>0.14973</v>
      </c>
      <c r="O270">
        <v>0.14973</v>
      </c>
      <c r="P270">
        <v>0.14973</v>
      </c>
      <c r="Q270">
        <v>0.14973</v>
      </c>
      <c r="R270">
        <v>0.906671</v>
      </c>
      <c r="S270">
        <v>0.906671</v>
      </c>
      <c r="T270">
        <v>1064223.7</v>
      </c>
      <c r="U270">
        <v>207832.1</v>
      </c>
      <c r="V270">
        <v>911978.3</v>
      </c>
      <c r="W270">
        <v>164648.79999999999</v>
      </c>
      <c r="X270">
        <v>592634.30000000005</v>
      </c>
      <c r="Y270">
        <v>592634.30000000005</v>
      </c>
      <c r="Z270">
        <v>592634.30000000005</v>
      </c>
      <c r="AA270">
        <v>592634.30000000005</v>
      </c>
      <c r="AB270">
        <v>643094.9</v>
      </c>
      <c r="AC270">
        <v>643094.9</v>
      </c>
    </row>
    <row r="271" spans="1:29" x14ac:dyDescent="0.25">
      <c r="A271">
        <v>17</v>
      </c>
      <c r="B271">
        <v>4</v>
      </c>
      <c r="C271">
        <v>1</v>
      </c>
      <c r="D271" t="s">
        <v>24</v>
      </c>
      <c r="E271" t="s">
        <v>339</v>
      </c>
      <c r="F271" t="s">
        <v>328</v>
      </c>
      <c r="G271">
        <v>0.14000000000000001</v>
      </c>
      <c r="H271">
        <v>0.91</v>
      </c>
      <c r="I271">
        <v>1.4200000000000001E-2</v>
      </c>
      <c r="J271">
        <v>1.1499999999999999</v>
      </c>
      <c r="K271">
        <v>0.15</v>
      </c>
      <c r="L271">
        <v>0.15</v>
      </c>
      <c r="M271">
        <v>0.03</v>
      </c>
      <c r="N271">
        <v>0.03</v>
      </c>
      <c r="O271">
        <v>0.03</v>
      </c>
      <c r="P271">
        <v>0.04</v>
      </c>
      <c r="Q271">
        <v>0.04</v>
      </c>
      <c r="R271">
        <v>0.04</v>
      </c>
      <c r="S271">
        <v>0.16</v>
      </c>
      <c r="T271">
        <v>1957200</v>
      </c>
      <c r="U271">
        <v>994000</v>
      </c>
      <c r="V271">
        <v>994000</v>
      </c>
      <c r="W271">
        <v>1206</v>
      </c>
      <c r="X271">
        <v>1206</v>
      </c>
      <c r="Y271">
        <v>1206</v>
      </c>
      <c r="Z271">
        <v>10080</v>
      </c>
      <c r="AA271">
        <v>10080</v>
      </c>
      <c r="AB271">
        <v>10080</v>
      </c>
      <c r="AC271">
        <v>609000</v>
      </c>
    </row>
    <row r="272" spans="1:29" x14ac:dyDescent="0.25">
      <c r="A272">
        <v>17</v>
      </c>
      <c r="B272">
        <v>4</v>
      </c>
      <c r="C272">
        <v>1</v>
      </c>
      <c r="D272" t="s">
        <v>24</v>
      </c>
      <c r="E272" t="s">
        <v>339</v>
      </c>
      <c r="F272" t="s">
        <v>326</v>
      </c>
      <c r="G272">
        <v>0.13</v>
      </c>
      <c r="H272">
        <v>0.91</v>
      </c>
      <c r="I272">
        <v>-999</v>
      </c>
      <c r="J272">
        <v>1.67</v>
      </c>
      <c r="K272">
        <v>0.55789999999999995</v>
      </c>
      <c r="L272">
        <v>-999</v>
      </c>
      <c r="M272">
        <v>-999</v>
      </c>
      <c r="N272">
        <v>-999</v>
      </c>
      <c r="O272">
        <v>-999</v>
      </c>
      <c r="P272">
        <v>-999</v>
      </c>
      <c r="Q272">
        <v>-999</v>
      </c>
      <c r="R272">
        <v>-999</v>
      </c>
      <c r="S272">
        <v>-999</v>
      </c>
      <c r="T272">
        <v>2060500</v>
      </c>
      <c r="U272">
        <v>1712300</v>
      </c>
      <c r="V272">
        <v>-999</v>
      </c>
      <c r="W272">
        <v>-999</v>
      </c>
      <c r="X272">
        <v>-999</v>
      </c>
      <c r="Y272">
        <v>-999</v>
      </c>
      <c r="Z272">
        <v>-999</v>
      </c>
      <c r="AA272">
        <v>-999</v>
      </c>
      <c r="AB272">
        <v>-999</v>
      </c>
      <c r="AC272">
        <v>-999</v>
      </c>
    </row>
    <row r="273" spans="1:29" x14ac:dyDescent="0.25">
      <c r="A273">
        <v>18</v>
      </c>
      <c r="B273">
        <v>1</v>
      </c>
      <c r="C273">
        <v>1</v>
      </c>
      <c r="D273" t="s">
        <v>25</v>
      </c>
      <c r="E273" t="s">
        <v>342</v>
      </c>
      <c r="F273" t="s">
        <v>331</v>
      </c>
      <c r="G273">
        <v>0.6</v>
      </c>
      <c r="H273">
        <v>160</v>
      </c>
      <c r="I273">
        <v>6.4</v>
      </c>
      <c r="J273">
        <v>0.2</v>
      </c>
      <c r="K273">
        <v>0.75</v>
      </c>
      <c r="L273">
        <v>292.10000000000002</v>
      </c>
      <c r="M273">
        <v>305.10000000000002</v>
      </c>
      <c r="N273" t="s">
        <v>330</v>
      </c>
    </row>
    <row r="274" spans="1:29" x14ac:dyDescent="0.25">
      <c r="A274">
        <v>18</v>
      </c>
      <c r="B274">
        <v>1</v>
      </c>
      <c r="C274">
        <v>1</v>
      </c>
      <c r="D274" t="s">
        <v>25</v>
      </c>
      <c r="E274" t="s">
        <v>342</v>
      </c>
      <c r="F274" t="s">
        <v>329</v>
      </c>
      <c r="G274">
        <v>0.21659999999999999</v>
      </c>
      <c r="H274">
        <v>0.90080000000000005</v>
      </c>
      <c r="I274">
        <v>3.1833500000000001E-2</v>
      </c>
      <c r="J274">
        <v>1.994192</v>
      </c>
      <c r="K274">
        <v>4.287744</v>
      </c>
      <c r="L274">
        <v>4.2683590000000002</v>
      </c>
      <c r="M274">
        <v>3.2904469999999999</v>
      </c>
      <c r="N274">
        <v>3.0502669999999998</v>
      </c>
      <c r="O274">
        <v>0.75671500000000003</v>
      </c>
      <c r="P274">
        <v>3.0502669999999998</v>
      </c>
      <c r="Q274">
        <v>3.2896510000000001</v>
      </c>
      <c r="R274">
        <v>3.2727659999999998</v>
      </c>
      <c r="S274">
        <v>1.0799989999999999</v>
      </c>
      <c r="T274">
        <v>2118010</v>
      </c>
      <c r="U274">
        <v>2118499.9</v>
      </c>
      <c r="V274">
        <v>2133802</v>
      </c>
      <c r="W274">
        <v>95882.6</v>
      </c>
      <c r="X274">
        <v>777056.1</v>
      </c>
      <c r="Y274">
        <v>776566.2</v>
      </c>
      <c r="Z274">
        <v>777056.1</v>
      </c>
      <c r="AA274">
        <v>134966.39999999999</v>
      </c>
      <c r="AB274">
        <v>121896</v>
      </c>
      <c r="AC274">
        <v>617575.5</v>
      </c>
    </row>
    <row r="275" spans="1:29" x14ac:dyDescent="0.25">
      <c r="A275">
        <v>18</v>
      </c>
      <c r="B275">
        <v>1</v>
      </c>
      <c r="C275">
        <v>1</v>
      </c>
      <c r="D275" t="s">
        <v>25</v>
      </c>
      <c r="E275" t="s">
        <v>342</v>
      </c>
      <c r="F275" t="s">
        <v>328</v>
      </c>
      <c r="G275">
        <v>0.14000000000000001</v>
      </c>
      <c r="H275">
        <v>0.91</v>
      </c>
      <c r="I275">
        <v>2.5999999999999999E-2</v>
      </c>
      <c r="J275">
        <v>1.1499999999999999</v>
      </c>
      <c r="K275">
        <v>0.19</v>
      </c>
      <c r="L275">
        <v>3.5999999999999997E-2</v>
      </c>
      <c r="M275">
        <v>3.5999999999999997E-2</v>
      </c>
      <c r="N275">
        <v>3.5999999999999997E-2</v>
      </c>
      <c r="O275">
        <v>0.7</v>
      </c>
      <c r="P275">
        <v>0.7</v>
      </c>
      <c r="Q275">
        <v>0.7</v>
      </c>
      <c r="R275">
        <v>0.7</v>
      </c>
      <c r="S275">
        <v>0.7</v>
      </c>
      <c r="T275">
        <v>1957200</v>
      </c>
      <c r="U275">
        <v>912000</v>
      </c>
      <c r="V275">
        <v>96600</v>
      </c>
      <c r="W275">
        <v>96600</v>
      </c>
      <c r="X275">
        <v>96600</v>
      </c>
      <c r="Y275">
        <v>840000</v>
      </c>
      <c r="Z275">
        <v>840000</v>
      </c>
      <c r="AA275">
        <v>840000</v>
      </c>
      <c r="AB275">
        <v>840000</v>
      </c>
      <c r="AC275">
        <v>840000</v>
      </c>
    </row>
    <row r="276" spans="1:29" x14ac:dyDescent="0.25">
      <c r="A276">
        <v>18</v>
      </c>
      <c r="B276">
        <v>1</v>
      </c>
      <c r="C276">
        <v>1</v>
      </c>
      <c r="D276" t="s">
        <v>25</v>
      </c>
      <c r="E276" t="s">
        <v>342</v>
      </c>
      <c r="F276" t="s">
        <v>326</v>
      </c>
      <c r="G276">
        <v>0.23</v>
      </c>
      <c r="H276">
        <v>0.88</v>
      </c>
      <c r="I276">
        <v>-999</v>
      </c>
      <c r="J276">
        <v>1.9</v>
      </c>
      <c r="K276">
        <v>0.56000000000000005</v>
      </c>
      <c r="L276">
        <v>0.36</v>
      </c>
      <c r="M276">
        <v>-999</v>
      </c>
      <c r="N276">
        <v>-999</v>
      </c>
      <c r="O276">
        <v>-999</v>
      </c>
      <c r="P276">
        <v>-999</v>
      </c>
      <c r="Q276">
        <v>-999</v>
      </c>
      <c r="R276">
        <v>-999</v>
      </c>
      <c r="S276">
        <v>-999</v>
      </c>
      <c r="T276">
        <v>2100000</v>
      </c>
      <c r="U276">
        <v>1773000</v>
      </c>
      <c r="V276">
        <v>1545600</v>
      </c>
      <c r="W276">
        <v>-999</v>
      </c>
      <c r="X276">
        <v>-999</v>
      </c>
      <c r="Y276">
        <v>-999</v>
      </c>
      <c r="Z276">
        <v>-999</v>
      </c>
      <c r="AA276">
        <v>-999</v>
      </c>
      <c r="AB276">
        <v>-999</v>
      </c>
      <c r="AC276">
        <v>-999</v>
      </c>
    </row>
    <row r="277" spans="1:29" x14ac:dyDescent="0.25">
      <c r="A277">
        <v>18</v>
      </c>
      <c r="B277">
        <v>2</v>
      </c>
      <c r="C277">
        <v>1</v>
      </c>
      <c r="D277" t="s">
        <v>25</v>
      </c>
      <c r="E277" t="s">
        <v>341</v>
      </c>
      <c r="F277" t="s">
        <v>331</v>
      </c>
      <c r="G277">
        <v>0.5</v>
      </c>
      <c r="H277">
        <v>45</v>
      </c>
      <c r="I277">
        <v>1.8</v>
      </c>
      <c r="J277">
        <v>0.33333299999999999</v>
      </c>
      <c r="K277">
        <v>0.55000000000000004</v>
      </c>
      <c r="L277">
        <v>290.10000000000002</v>
      </c>
      <c r="M277">
        <v>310.10000000000002</v>
      </c>
      <c r="N277" t="s">
        <v>330</v>
      </c>
    </row>
    <row r="278" spans="1:29" x14ac:dyDescent="0.25">
      <c r="A278">
        <v>18</v>
      </c>
      <c r="B278">
        <v>2</v>
      </c>
      <c r="C278">
        <v>1</v>
      </c>
      <c r="D278" t="s">
        <v>25</v>
      </c>
      <c r="E278" t="s">
        <v>341</v>
      </c>
      <c r="F278" t="s">
        <v>329</v>
      </c>
      <c r="G278">
        <v>0.21659999999999999</v>
      </c>
      <c r="H278">
        <v>0.90080000000000005</v>
      </c>
      <c r="I278">
        <v>3.1833500000000001E-2</v>
      </c>
      <c r="J278">
        <v>1.994192</v>
      </c>
      <c r="K278">
        <v>4.287744</v>
      </c>
      <c r="L278">
        <v>4.2683590000000002</v>
      </c>
      <c r="M278">
        <v>3.2904469999999999</v>
      </c>
      <c r="N278">
        <v>3.0502669999999998</v>
      </c>
      <c r="O278">
        <v>0.75671500000000003</v>
      </c>
      <c r="P278">
        <v>3.0502669999999998</v>
      </c>
      <c r="Q278">
        <v>3.2896510000000001</v>
      </c>
      <c r="R278">
        <v>3.2727659999999998</v>
      </c>
      <c r="S278">
        <v>1.0799989999999999</v>
      </c>
      <c r="T278">
        <v>2118010</v>
      </c>
      <c r="U278">
        <v>2118499.9</v>
      </c>
      <c r="V278">
        <v>2133802</v>
      </c>
      <c r="W278">
        <v>95882.6</v>
      </c>
      <c r="X278">
        <v>777056.1</v>
      </c>
      <c r="Y278">
        <v>776566.2</v>
      </c>
      <c r="Z278">
        <v>777056.1</v>
      </c>
      <c r="AA278">
        <v>134966.39999999999</v>
      </c>
      <c r="AB278">
        <v>121896</v>
      </c>
      <c r="AC278">
        <v>617575.5</v>
      </c>
    </row>
    <row r="279" spans="1:29" x14ac:dyDescent="0.25">
      <c r="A279">
        <v>18</v>
      </c>
      <c r="B279">
        <v>2</v>
      </c>
      <c r="C279">
        <v>1</v>
      </c>
      <c r="D279" t="s">
        <v>25</v>
      </c>
      <c r="E279" t="s">
        <v>341</v>
      </c>
      <c r="F279" t="s">
        <v>328</v>
      </c>
      <c r="G279">
        <v>0.14000000000000001</v>
      </c>
      <c r="H279">
        <v>0.91</v>
      </c>
      <c r="I279">
        <v>2.5999999999999999E-2</v>
      </c>
      <c r="J279">
        <v>1.1499999999999999</v>
      </c>
      <c r="K279">
        <v>0.19</v>
      </c>
      <c r="L279">
        <v>3.5999999999999997E-2</v>
      </c>
      <c r="M279">
        <v>3.5999999999999997E-2</v>
      </c>
      <c r="N279">
        <v>3.5999999999999997E-2</v>
      </c>
      <c r="O279">
        <v>0.7</v>
      </c>
      <c r="P279">
        <v>0.7</v>
      </c>
      <c r="Q279">
        <v>0.7</v>
      </c>
      <c r="R279">
        <v>0.7</v>
      </c>
      <c r="S279">
        <v>0.7</v>
      </c>
      <c r="T279">
        <v>1957200</v>
      </c>
      <c r="U279">
        <v>912000</v>
      </c>
      <c r="V279">
        <v>96600</v>
      </c>
      <c r="W279">
        <v>96600</v>
      </c>
      <c r="X279">
        <v>96600</v>
      </c>
      <c r="Y279">
        <v>840000</v>
      </c>
      <c r="Z279">
        <v>840000</v>
      </c>
      <c r="AA279">
        <v>840000</v>
      </c>
      <c r="AB279">
        <v>840000</v>
      </c>
      <c r="AC279">
        <v>840000</v>
      </c>
    </row>
    <row r="280" spans="1:29" x14ac:dyDescent="0.25">
      <c r="A280">
        <v>18</v>
      </c>
      <c r="B280">
        <v>2</v>
      </c>
      <c r="C280">
        <v>1</v>
      </c>
      <c r="D280" t="s">
        <v>25</v>
      </c>
      <c r="E280" t="s">
        <v>341</v>
      </c>
      <c r="F280" t="s">
        <v>326</v>
      </c>
      <c r="G280">
        <v>0.23</v>
      </c>
      <c r="H280">
        <v>0.88</v>
      </c>
      <c r="I280">
        <v>-999</v>
      </c>
      <c r="J280">
        <v>1.9</v>
      </c>
      <c r="K280">
        <v>0.56000000000000005</v>
      </c>
      <c r="L280">
        <v>0.36</v>
      </c>
      <c r="M280">
        <v>-999</v>
      </c>
      <c r="N280">
        <v>-999</v>
      </c>
      <c r="O280">
        <v>-999</v>
      </c>
      <c r="P280">
        <v>-999</v>
      </c>
      <c r="Q280">
        <v>-999</v>
      </c>
      <c r="R280">
        <v>-999</v>
      </c>
      <c r="S280">
        <v>-999</v>
      </c>
      <c r="T280">
        <v>2100000</v>
      </c>
      <c r="U280">
        <v>1773000</v>
      </c>
      <c r="V280">
        <v>1545600</v>
      </c>
      <c r="W280">
        <v>-999</v>
      </c>
      <c r="X280">
        <v>-999</v>
      </c>
      <c r="Y280">
        <v>-999</v>
      </c>
      <c r="Z280">
        <v>-999</v>
      </c>
      <c r="AA280">
        <v>-999</v>
      </c>
      <c r="AB280">
        <v>-999</v>
      </c>
      <c r="AC280">
        <v>-999</v>
      </c>
    </row>
    <row r="281" spans="1:29" x14ac:dyDescent="0.25">
      <c r="A281">
        <v>18</v>
      </c>
      <c r="B281">
        <v>3</v>
      </c>
      <c r="C281">
        <v>1</v>
      </c>
      <c r="D281" t="s">
        <v>25</v>
      </c>
      <c r="E281" t="s">
        <v>340</v>
      </c>
      <c r="F281" t="s">
        <v>331</v>
      </c>
      <c r="G281">
        <v>0.4</v>
      </c>
      <c r="H281">
        <v>17</v>
      </c>
      <c r="I281">
        <v>0.68</v>
      </c>
      <c r="J281">
        <v>0.54545500000000002</v>
      </c>
      <c r="K281">
        <v>0.45</v>
      </c>
      <c r="L281">
        <v>290.10000000000002</v>
      </c>
      <c r="M281">
        <v>310.10000000000002</v>
      </c>
      <c r="N281" t="s">
        <v>330</v>
      </c>
    </row>
    <row r="282" spans="1:29" x14ac:dyDescent="0.25">
      <c r="A282">
        <v>18</v>
      </c>
      <c r="B282">
        <v>3</v>
      </c>
      <c r="C282">
        <v>1</v>
      </c>
      <c r="D282" t="s">
        <v>25</v>
      </c>
      <c r="E282" t="s">
        <v>340</v>
      </c>
      <c r="F282" t="s">
        <v>329</v>
      </c>
      <c r="G282">
        <v>0.21659999999999999</v>
      </c>
      <c r="H282">
        <v>0.90080000000000005</v>
      </c>
      <c r="I282">
        <v>3.1833500000000001E-2</v>
      </c>
      <c r="J282">
        <v>1.994192</v>
      </c>
      <c r="K282">
        <v>4.287744</v>
      </c>
      <c r="L282">
        <v>4.2683590000000002</v>
      </c>
      <c r="M282">
        <v>3.2904469999999999</v>
      </c>
      <c r="N282">
        <v>3.0502669999999998</v>
      </c>
      <c r="O282">
        <v>0.75671500000000003</v>
      </c>
      <c r="P282">
        <v>3.0502669999999998</v>
      </c>
      <c r="Q282">
        <v>3.2896510000000001</v>
      </c>
      <c r="R282">
        <v>3.2727659999999998</v>
      </c>
      <c r="S282">
        <v>1.0799989999999999</v>
      </c>
      <c r="T282">
        <v>2118010</v>
      </c>
      <c r="U282">
        <v>2118499.9</v>
      </c>
      <c r="V282">
        <v>2133802</v>
      </c>
      <c r="W282">
        <v>95882.6</v>
      </c>
      <c r="X282">
        <v>777056.1</v>
      </c>
      <c r="Y282">
        <v>776566.2</v>
      </c>
      <c r="Z282">
        <v>777056.1</v>
      </c>
      <c r="AA282">
        <v>134966.39999999999</v>
      </c>
      <c r="AB282">
        <v>121896</v>
      </c>
      <c r="AC282">
        <v>617575.5</v>
      </c>
    </row>
    <row r="283" spans="1:29" x14ac:dyDescent="0.25">
      <c r="A283">
        <v>18</v>
      </c>
      <c r="B283">
        <v>3</v>
      </c>
      <c r="C283">
        <v>1</v>
      </c>
      <c r="D283" t="s">
        <v>25</v>
      </c>
      <c r="E283" t="s">
        <v>340</v>
      </c>
      <c r="F283" t="s">
        <v>328</v>
      </c>
      <c r="G283">
        <v>0.14000000000000001</v>
      </c>
      <c r="H283">
        <v>0.91</v>
      </c>
      <c r="I283">
        <v>2.5999999999999999E-2</v>
      </c>
      <c r="J283">
        <v>1.1499999999999999</v>
      </c>
      <c r="K283">
        <v>0.19</v>
      </c>
      <c r="L283">
        <v>3.5999999999999997E-2</v>
      </c>
      <c r="M283">
        <v>3.5999999999999997E-2</v>
      </c>
      <c r="N283">
        <v>3.5999999999999997E-2</v>
      </c>
      <c r="O283">
        <v>0.7</v>
      </c>
      <c r="P283">
        <v>0.7</v>
      </c>
      <c r="Q283">
        <v>0.7</v>
      </c>
      <c r="R283">
        <v>0.7</v>
      </c>
      <c r="S283">
        <v>0.7</v>
      </c>
      <c r="T283">
        <v>1957200</v>
      </c>
      <c r="U283">
        <v>912000</v>
      </c>
      <c r="V283">
        <v>96600</v>
      </c>
      <c r="W283">
        <v>96600</v>
      </c>
      <c r="X283">
        <v>96600</v>
      </c>
      <c r="Y283">
        <v>840000</v>
      </c>
      <c r="Z283">
        <v>840000</v>
      </c>
      <c r="AA283">
        <v>840000</v>
      </c>
      <c r="AB283">
        <v>840000</v>
      </c>
      <c r="AC283">
        <v>840000</v>
      </c>
    </row>
    <row r="284" spans="1:29" x14ac:dyDescent="0.25">
      <c r="A284">
        <v>18</v>
      </c>
      <c r="B284">
        <v>3</v>
      </c>
      <c r="C284">
        <v>1</v>
      </c>
      <c r="D284" t="s">
        <v>25</v>
      </c>
      <c r="E284" t="s">
        <v>340</v>
      </c>
      <c r="F284" t="s">
        <v>326</v>
      </c>
      <c r="G284">
        <v>0.13</v>
      </c>
      <c r="H284">
        <v>0.91</v>
      </c>
      <c r="I284">
        <v>-999</v>
      </c>
      <c r="J284">
        <v>1.67</v>
      </c>
      <c r="K284">
        <v>0.55789999999999995</v>
      </c>
      <c r="L284">
        <v>-999</v>
      </c>
      <c r="M284">
        <v>-999</v>
      </c>
      <c r="N284">
        <v>-999</v>
      </c>
      <c r="O284">
        <v>-999</v>
      </c>
      <c r="P284">
        <v>-999</v>
      </c>
      <c r="Q284">
        <v>-999</v>
      </c>
      <c r="R284">
        <v>-999</v>
      </c>
      <c r="S284">
        <v>-999</v>
      </c>
      <c r="T284">
        <v>2060500</v>
      </c>
      <c r="U284">
        <v>1712300</v>
      </c>
      <c r="V284">
        <v>-999</v>
      </c>
      <c r="W284">
        <v>-999</v>
      </c>
      <c r="X284">
        <v>-999</v>
      </c>
      <c r="Y284">
        <v>-999</v>
      </c>
      <c r="Z284">
        <v>-999</v>
      </c>
      <c r="AA284">
        <v>-999</v>
      </c>
      <c r="AB284">
        <v>-999</v>
      </c>
      <c r="AC284">
        <v>-999</v>
      </c>
    </row>
    <row r="285" spans="1:29" x14ac:dyDescent="0.25">
      <c r="A285">
        <v>18</v>
      </c>
      <c r="B285">
        <v>4</v>
      </c>
      <c r="C285">
        <v>1</v>
      </c>
      <c r="D285" t="s">
        <v>25</v>
      </c>
      <c r="E285" t="s">
        <v>339</v>
      </c>
      <c r="F285" t="s">
        <v>331</v>
      </c>
      <c r="G285">
        <v>0.4</v>
      </c>
      <c r="H285">
        <v>8</v>
      </c>
      <c r="I285">
        <v>0.6</v>
      </c>
      <c r="J285">
        <v>0.8125</v>
      </c>
      <c r="K285">
        <v>0.2</v>
      </c>
      <c r="L285">
        <v>290.10000000000002</v>
      </c>
      <c r="M285">
        <v>310.10000000000002</v>
      </c>
      <c r="N285" t="s">
        <v>330</v>
      </c>
    </row>
    <row r="286" spans="1:29" x14ac:dyDescent="0.25">
      <c r="A286">
        <v>18</v>
      </c>
      <c r="B286">
        <v>4</v>
      </c>
      <c r="C286">
        <v>1</v>
      </c>
      <c r="D286" t="s">
        <v>25</v>
      </c>
      <c r="E286" t="s">
        <v>339</v>
      </c>
      <c r="F286" t="s">
        <v>329</v>
      </c>
      <c r="G286">
        <v>0.33239999999999997</v>
      </c>
      <c r="H286">
        <v>0.85260000000000002</v>
      </c>
      <c r="I286">
        <v>1.0364999999999999E-2</v>
      </c>
      <c r="J286">
        <v>0.89340399999999998</v>
      </c>
      <c r="K286">
        <v>0.83138000000000001</v>
      </c>
      <c r="L286">
        <v>0.103294</v>
      </c>
      <c r="M286">
        <v>8.0076999999999995E-2</v>
      </c>
      <c r="N286">
        <v>0.14973</v>
      </c>
      <c r="O286">
        <v>0.14973</v>
      </c>
      <c r="P286">
        <v>0.14973</v>
      </c>
      <c r="Q286">
        <v>0.14973</v>
      </c>
      <c r="R286">
        <v>0.906671</v>
      </c>
      <c r="S286">
        <v>0.906671</v>
      </c>
      <c r="T286">
        <v>1064223.7</v>
      </c>
      <c r="U286">
        <v>207832.1</v>
      </c>
      <c r="V286">
        <v>911978.3</v>
      </c>
      <c r="W286">
        <v>164648.79999999999</v>
      </c>
      <c r="X286">
        <v>592634.30000000005</v>
      </c>
      <c r="Y286">
        <v>592634.30000000005</v>
      </c>
      <c r="Z286">
        <v>592634.30000000005</v>
      </c>
      <c r="AA286">
        <v>592634.30000000005</v>
      </c>
      <c r="AB286">
        <v>643094.9</v>
      </c>
      <c r="AC286">
        <v>643094.9</v>
      </c>
    </row>
    <row r="287" spans="1:29" x14ac:dyDescent="0.25">
      <c r="A287">
        <v>18</v>
      </c>
      <c r="B287">
        <v>4</v>
      </c>
      <c r="C287">
        <v>1</v>
      </c>
      <c r="D287" t="s">
        <v>25</v>
      </c>
      <c r="E287" t="s">
        <v>339</v>
      </c>
      <c r="F287" t="s">
        <v>328</v>
      </c>
      <c r="G287">
        <v>0.14000000000000001</v>
      </c>
      <c r="H287">
        <v>0.91</v>
      </c>
      <c r="I287">
        <v>1.4200000000000001E-2</v>
      </c>
      <c r="J287">
        <v>1.1499999999999999</v>
      </c>
      <c r="K287">
        <v>0.15</v>
      </c>
      <c r="L287">
        <v>0.15</v>
      </c>
      <c r="M287">
        <v>0.03</v>
      </c>
      <c r="N287">
        <v>0.03</v>
      </c>
      <c r="O287">
        <v>0.03</v>
      </c>
      <c r="P287">
        <v>0.04</v>
      </c>
      <c r="Q287">
        <v>0.04</v>
      </c>
      <c r="R287">
        <v>0.04</v>
      </c>
      <c r="S287">
        <v>0.16</v>
      </c>
      <c r="T287">
        <v>1957200</v>
      </c>
      <c r="U287">
        <v>994000</v>
      </c>
      <c r="V287">
        <v>994000</v>
      </c>
      <c r="W287">
        <v>1206</v>
      </c>
      <c r="X287">
        <v>1206</v>
      </c>
      <c r="Y287">
        <v>1206</v>
      </c>
      <c r="Z287">
        <v>10080</v>
      </c>
      <c r="AA287">
        <v>10080</v>
      </c>
      <c r="AB287">
        <v>10080</v>
      </c>
      <c r="AC287">
        <v>609000</v>
      </c>
    </row>
    <row r="288" spans="1:29" x14ac:dyDescent="0.25">
      <c r="A288">
        <v>18</v>
      </c>
      <c r="B288">
        <v>4</v>
      </c>
      <c r="C288">
        <v>1</v>
      </c>
      <c r="D288" t="s">
        <v>25</v>
      </c>
      <c r="E288" t="s">
        <v>339</v>
      </c>
      <c r="F288" t="s">
        <v>326</v>
      </c>
      <c r="G288">
        <v>0.13</v>
      </c>
      <c r="H288">
        <v>0.91</v>
      </c>
      <c r="I288">
        <v>-999</v>
      </c>
      <c r="J288">
        <v>1.67</v>
      </c>
      <c r="K288">
        <v>0.55789999999999995</v>
      </c>
      <c r="L288">
        <v>-999</v>
      </c>
      <c r="M288">
        <v>-999</v>
      </c>
      <c r="N288">
        <v>-999</v>
      </c>
      <c r="O288">
        <v>-999</v>
      </c>
      <c r="P288">
        <v>-999</v>
      </c>
      <c r="Q288">
        <v>-999</v>
      </c>
      <c r="R288">
        <v>-999</v>
      </c>
      <c r="S288">
        <v>-999</v>
      </c>
      <c r="T288">
        <v>2060500</v>
      </c>
      <c r="U288">
        <v>1712300</v>
      </c>
      <c r="V288">
        <v>-999</v>
      </c>
      <c r="W288">
        <v>-999</v>
      </c>
      <c r="X288">
        <v>-999</v>
      </c>
      <c r="Y288">
        <v>-999</v>
      </c>
      <c r="Z288">
        <v>-999</v>
      </c>
      <c r="AA288">
        <v>-999</v>
      </c>
      <c r="AB288">
        <v>-999</v>
      </c>
      <c r="AC288">
        <v>-999</v>
      </c>
    </row>
    <row r="289" spans="1:29" x14ac:dyDescent="0.25">
      <c r="A289">
        <v>19</v>
      </c>
      <c r="B289">
        <v>1</v>
      </c>
      <c r="C289">
        <v>1</v>
      </c>
      <c r="D289" t="s">
        <v>26</v>
      </c>
      <c r="E289" t="s">
        <v>334</v>
      </c>
      <c r="F289" t="s">
        <v>331</v>
      </c>
      <c r="G289">
        <v>0.6</v>
      </c>
      <c r="H289">
        <v>100</v>
      </c>
      <c r="I289">
        <v>4</v>
      </c>
      <c r="J289">
        <v>0.2</v>
      </c>
      <c r="K289">
        <v>0.75</v>
      </c>
      <c r="L289">
        <v>292.10000000000002</v>
      </c>
      <c r="M289">
        <v>305.10000000000002</v>
      </c>
      <c r="N289" t="s">
        <v>330</v>
      </c>
    </row>
    <row r="290" spans="1:29" x14ac:dyDescent="0.25">
      <c r="A290">
        <v>19</v>
      </c>
      <c r="B290">
        <v>1</v>
      </c>
      <c r="C290">
        <v>1</v>
      </c>
      <c r="D290" t="s">
        <v>26</v>
      </c>
      <c r="E290" t="s">
        <v>334</v>
      </c>
      <c r="F290" t="s">
        <v>329</v>
      </c>
      <c r="G290">
        <v>0.22120000000000001</v>
      </c>
      <c r="H290">
        <v>0.90029999999999999</v>
      </c>
      <c r="I290">
        <v>3.1772500000000002E-2</v>
      </c>
      <c r="J290">
        <v>2.2697530000000001</v>
      </c>
      <c r="K290">
        <v>2.2697530000000001</v>
      </c>
      <c r="L290">
        <v>1.0902540000000001</v>
      </c>
      <c r="M290">
        <v>1.0071570000000001</v>
      </c>
      <c r="N290">
        <v>0.76743700000000004</v>
      </c>
      <c r="O290">
        <v>0.76743700000000004</v>
      </c>
      <c r="P290">
        <v>0.76743700000000004</v>
      </c>
      <c r="Q290">
        <v>1.006362</v>
      </c>
      <c r="R290">
        <v>1.2567200000000001</v>
      </c>
      <c r="S290">
        <v>1.3573120000000001</v>
      </c>
      <c r="T290">
        <v>2117876.4</v>
      </c>
      <c r="U290">
        <v>2117876.4</v>
      </c>
      <c r="V290">
        <v>2124977.1</v>
      </c>
      <c r="W290">
        <v>95060.1</v>
      </c>
      <c r="X290">
        <v>777541.4</v>
      </c>
      <c r="Y290">
        <v>777541.4</v>
      </c>
      <c r="Z290">
        <v>777541.4</v>
      </c>
      <c r="AA290">
        <v>134219</v>
      </c>
      <c r="AB290">
        <v>117439.3</v>
      </c>
      <c r="AC290">
        <v>614561.30000000005</v>
      </c>
    </row>
    <row r="291" spans="1:29" x14ac:dyDescent="0.25">
      <c r="A291">
        <v>19</v>
      </c>
      <c r="B291">
        <v>1</v>
      </c>
      <c r="C291">
        <v>1</v>
      </c>
      <c r="D291" t="s">
        <v>26</v>
      </c>
      <c r="E291" t="s">
        <v>334</v>
      </c>
      <c r="F291" t="s">
        <v>328</v>
      </c>
      <c r="G291">
        <v>0.61</v>
      </c>
      <c r="H291">
        <v>0.04</v>
      </c>
      <c r="I291">
        <v>1.18E-2</v>
      </c>
      <c r="J291">
        <v>45</v>
      </c>
      <c r="K291">
        <v>0.04</v>
      </c>
      <c r="L291">
        <v>0.04</v>
      </c>
      <c r="M291">
        <v>0.04</v>
      </c>
      <c r="N291">
        <v>0.04</v>
      </c>
      <c r="O291">
        <v>0.04</v>
      </c>
      <c r="P291">
        <v>0.04</v>
      </c>
      <c r="Q291">
        <v>0.04</v>
      </c>
      <c r="R291">
        <v>0.03</v>
      </c>
      <c r="S291">
        <v>45</v>
      </c>
      <c r="T291">
        <v>3744000</v>
      </c>
      <c r="U291">
        <v>10080</v>
      </c>
      <c r="V291">
        <v>10080</v>
      </c>
      <c r="W291">
        <v>10080</v>
      </c>
      <c r="X291">
        <v>10080</v>
      </c>
      <c r="Y291">
        <v>10080</v>
      </c>
      <c r="Z291">
        <v>10080</v>
      </c>
      <c r="AA291">
        <v>10080</v>
      </c>
      <c r="AB291">
        <v>1206</v>
      </c>
      <c r="AC291">
        <v>3744000</v>
      </c>
    </row>
    <row r="292" spans="1:29" x14ac:dyDescent="0.25">
      <c r="A292">
        <v>19</v>
      </c>
      <c r="B292">
        <v>1</v>
      </c>
      <c r="C292">
        <v>1</v>
      </c>
      <c r="D292" t="s">
        <v>26</v>
      </c>
      <c r="E292" t="s">
        <v>334</v>
      </c>
      <c r="F292" t="s">
        <v>326</v>
      </c>
      <c r="G292">
        <v>0.23</v>
      </c>
      <c r="H292">
        <v>0.88</v>
      </c>
      <c r="I292">
        <v>-999</v>
      </c>
      <c r="J292">
        <v>1.9</v>
      </c>
      <c r="K292">
        <v>0.56000000000000005</v>
      </c>
      <c r="L292">
        <v>0.36</v>
      </c>
      <c r="M292">
        <v>-999</v>
      </c>
      <c r="N292">
        <v>-999</v>
      </c>
      <c r="O292">
        <v>-999</v>
      </c>
      <c r="P292">
        <v>-999</v>
      </c>
      <c r="Q292">
        <v>-999</v>
      </c>
      <c r="R292">
        <v>-999</v>
      </c>
      <c r="S292">
        <v>-999</v>
      </c>
      <c r="T292">
        <v>2100000</v>
      </c>
      <c r="U292">
        <v>1773000</v>
      </c>
      <c r="V292">
        <v>1545600</v>
      </c>
      <c r="W292">
        <v>-999</v>
      </c>
      <c r="X292">
        <v>-999</v>
      </c>
      <c r="Y292">
        <v>-999</v>
      </c>
      <c r="Z292">
        <v>-999</v>
      </c>
      <c r="AA292">
        <v>-999</v>
      </c>
      <c r="AB292">
        <v>-999</v>
      </c>
      <c r="AC292">
        <v>-999</v>
      </c>
    </row>
    <row r="293" spans="1:29" x14ac:dyDescent="0.25">
      <c r="A293">
        <v>19</v>
      </c>
      <c r="B293">
        <v>2</v>
      </c>
      <c r="C293">
        <v>1</v>
      </c>
      <c r="D293" t="s">
        <v>26</v>
      </c>
      <c r="E293" t="s">
        <v>333</v>
      </c>
      <c r="F293" t="s">
        <v>331</v>
      </c>
      <c r="G293">
        <v>0.5</v>
      </c>
      <c r="H293">
        <v>40</v>
      </c>
      <c r="I293">
        <v>1.6</v>
      </c>
      <c r="J293">
        <v>0.375</v>
      </c>
      <c r="K293">
        <v>0.6</v>
      </c>
      <c r="L293">
        <v>290.10000000000002</v>
      </c>
      <c r="M293">
        <v>373.1</v>
      </c>
      <c r="N293" t="s">
        <v>330</v>
      </c>
    </row>
    <row r="294" spans="1:29" x14ac:dyDescent="0.25">
      <c r="A294">
        <v>19</v>
      </c>
      <c r="B294">
        <v>2</v>
      </c>
      <c r="C294">
        <v>1</v>
      </c>
      <c r="D294" t="s">
        <v>26</v>
      </c>
      <c r="E294" t="s">
        <v>333</v>
      </c>
      <c r="F294" t="s">
        <v>329</v>
      </c>
      <c r="G294">
        <v>0.26840000000000003</v>
      </c>
      <c r="H294">
        <v>0.90859999999999996</v>
      </c>
      <c r="I294">
        <v>2.8445000000000002E-2</v>
      </c>
      <c r="J294">
        <v>2.5210889999999999</v>
      </c>
      <c r="K294">
        <v>2.5210889999999999</v>
      </c>
      <c r="L294">
        <v>0.14880499999999999</v>
      </c>
      <c r="M294">
        <v>2.1080260000000002</v>
      </c>
      <c r="N294">
        <v>0.67718599999999995</v>
      </c>
      <c r="O294">
        <v>0.67718599999999995</v>
      </c>
      <c r="P294">
        <v>0.67718599999999995</v>
      </c>
      <c r="Q294">
        <v>1.5962099999999999</v>
      </c>
      <c r="R294">
        <v>2.2254879999999999</v>
      </c>
      <c r="S294">
        <v>2.3006609999999998</v>
      </c>
      <c r="T294">
        <v>1520734</v>
      </c>
      <c r="U294">
        <v>1520734</v>
      </c>
      <c r="V294">
        <v>138115.6</v>
      </c>
      <c r="W294">
        <v>919266</v>
      </c>
      <c r="X294">
        <v>773026.9</v>
      </c>
      <c r="Y294">
        <v>773026.9</v>
      </c>
      <c r="Z294">
        <v>773026.9</v>
      </c>
      <c r="AA294">
        <v>225662.9</v>
      </c>
      <c r="AB294">
        <v>194385.7</v>
      </c>
      <c r="AC294">
        <v>621423.80000000005</v>
      </c>
    </row>
    <row r="295" spans="1:29" x14ac:dyDescent="0.25">
      <c r="A295">
        <v>19</v>
      </c>
      <c r="B295">
        <v>2</v>
      </c>
      <c r="C295">
        <v>1</v>
      </c>
      <c r="D295" t="s">
        <v>26</v>
      </c>
      <c r="E295" t="s">
        <v>333</v>
      </c>
      <c r="F295" t="s">
        <v>328</v>
      </c>
      <c r="G295">
        <v>0.23</v>
      </c>
      <c r="H295">
        <v>0.9</v>
      </c>
      <c r="I295">
        <v>1.47E-2</v>
      </c>
      <c r="J295">
        <v>1.2</v>
      </c>
      <c r="K295">
        <v>0.03</v>
      </c>
      <c r="L295">
        <v>0.15</v>
      </c>
      <c r="M295">
        <v>0.03</v>
      </c>
      <c r="N295">
        <v>0.03</v>
      </c>
      <c r="O295">
        <v>0.03</v>
      </c>
      <c r="P295">
        <v>0.04</v>
      </c>
      <c r="Q295">
        <v>0.04</v>
      </c>
      <c r="R295">
        <v>0.04</v>
      </c>
      <c r="S295">
        <v>0.16</v>
      </c>
      <c r="T295">
        <v>1700000</v>
      </c>
      <c r="U295">
        <v>1206</v>
      </c>
      <c r="V295">
        <v>994000</v>
      </c>
      <c r="W295">
        <v>1206</v>
      </c>
      <c r="X295">
        <v>1206</v>
      </c>
      <c r="Y295">
        <v>1206</v>
      </c>
      <c r="Z295">
        <v>10080</v>
      </c>
      <c r="AA295">
        <v>10080</v>
      </c>
      <c r="AB295">
        <v>10080</v>
      </c>
      <c r="AC295">
        <v>609000</v>
      </c>
    </row>
    <row r="296" spans="1:29" x14ac:dyDescent="0.25">
      <c r="A296">
        <v>19</v>
      </c>
      <c r="B296">
        <v>2</v>
      </c>
      <c r="C296">
        <v>1</v>
      </c>
      <c r="D296" t="s">
        <v>26</v>
      </c>
      <c r="E296" t="s">
        <v>333</v>
      </c>
      <c r="F296" t="s">
        <v>326</v>
      </c>
      <c r="G296">
        <v>0.13</v>
      </c>
      <c r="H296">
        <v>0.91</v>
      </c>
      <c r="I296">
        <v>-999</v>
      </c>
      <c r="J296">
        <v>1.67</v>
      </c>
      <c r="K296">
        <v>0.55789999999999995</v>
      </c>
      <c r="L296">
        <v>-999</v>
      </c>
      <c r="M296">
        <v>-999</v>
      </c>
      <c r="N296">
        <v>-999</v>
      </c>
      <c r="O296">
        <v>-999</v>
      </c>
      <c r="P296">
        <v>-999</v>
      </c>
      <c r="Q296">
        <v>-999</v>
      </c>
      <c r="R296">
        <v>-999</v>
      </c>
      <c r="S296">
        <v>-999</v>
      </c>
      <c r="T296">
        <v>2060500</v>
      </c>
      <c r="U296">
        <v>1712300</v>
      </c>
      <c r="V296">
        <v>-999</v>
      </c>
      <c r="W296">
        <v>-999</v>
      </c>
      <c r="X296">
        <v>-999</v>
      </c>
      <c r="Y296">
        <v>-999</v>
      </c>
      <c r="Z296">
        <v>-999</v>
      </c>
      <c r="AA296">
        <v>-999</v>
      </c>
      <c r="AB296">
        <v>-999</v>
      </c>
      <c r="AC296">
        <v>-999</v>
      </c>
    </row>
    <row r="297" spans="1:29" x14ac:dyDescent="0.25">
      <c r="A297">
        <v>19</v>
      </c>
      <c r="B297">
        <v>3</v>
      </c>
      <c r="C297">
        <v>1</v>
      </c>
      <c r="D297" t="s">
        <v>26</v>
      </c>
      <c r="E297" t="s">
        <v>332</v>
      </c>
      <c r="F297" t="s">
        <v>331</v>
      </c>
      <c r="G297">
        <v>0.5</v>
      </c>
      <c r="H297">
        <v>15</v>
      </c>
      <c r="I297">
        <v>0.75</v>
      </c>
      <c r="J297">
        <v>0.69230800000000003</v>
      </c>
      <c r="K297">
        <v>0.35</v>
      </c>
      <c r="L297">
        <v>290.10000000000002</v>
      </c>
      <c r="M297">
        <v>373.1</v>
      </c>
      <c r="N297" t="s">
        <v>330</v>
      </c>
    </row>
    <row r="298" spans="1:29" x14ac:dyDescent="0.25">
      <c r="A298">
        <v>19</v>
      </c>
      <c r="B298">
        <v>3</v>
      </c>
      <c r="C298">
        <v>1</v>
      </c>
      <c r="D298" t="s">
        <v>26</v>
      </c>
      <c r="E298" t="s">
        <v>332</v>
      </c>
      <c r="F298" t="s">
        <v>329</v>
      </c>
      <c r="G298">
        <v>0.26840000000000003</v>
      </c>
      <c r="H298">
        <v>0.90859999999999996</v>
      </c>
      <c r="I298">
        <v>2.8445000000000002E-2</v>
      </c>
      <c r="J298">
        <v>2.5210889999999999</v>
      </c>
      <c r="K298">
        <v>2.5210889999999999</v>
      </c>
      <c r="L298">
        <v>0.14880499999999999</v>
      </c>
      <c r="M298">
        <v>2.1080260000000002</v>
      </c>
      <c r="N298">
        <v>0.67718599999999995</v>
      </c>
      <c r="O298">
        <v>0.67718599999999995</v>
      </c>
      <c r="P298">
        <v>0.67718599999999995</v>
      </c>
      <c r="Q298">
        <v>1.5962099999999999</v>
      </c>
      <c r="R298">
        <v>2.2254879999999999</v>
      </c>
      <c r="S298">
        <v>2.3006609999999998</v>
      </c>
      <c r="T298">
        <v>1520734</v>
      </c>
      <c r="U298">
        <v>1520734</v>
      </c>
      <c r="V298">
        <v>138115.6</v>
      </c>
      <c r="W298">
        <v>919266</v>
      </c>
      <c r="X298">
        <v>773026.9</v>
      </c>
      <c r="Y298">
        <v>773026.9</v>
      </c>
      <c r="Z298">
        <v>773026.9</v>
      </c>
      <c r="AA298">
        <v>225662.9</v>
      </c>
      <c r="AB298">
        <v>194385.7</v>
      </c>
      <c r="AC298">
        <v>621423.80000000005</v>
      </c>
    </row>
    <row r="299" spans="1:29" x14ac:dyDescent="0.25">
      <c r="A299">
        <v>19</v>
      </c>
      <c r="B299">
        <v>3</v>
      </c>
      <c r="C299">
        <v>1</v>
      </c>
      <c r="D299" t="s">
        <v>26</v>
      </c>
      <c r="E299" t="s">
        <v>332</v>
      </c>
      <c r="F299" t="s">
        <v>328</v>
      </c>
      <c r="G299">
        <v>0.23</v>
      </c>
      <c r="H299">
        <v>0.9</v>
      </c>
      <c r="I299">
        <v>1.47E-2</v>
      </c>
      <c r="J299">
        <v>1.2</v>
      </c>
      <c r="K299">
        <v>0.03</v>
      </c>
      <c r="L299">
        <v>0.15</v>
      </c>
      <c r="M299">
        <v>0.03</v>
      </c>
      <c r="N299">
        <v>0.03</v>
      </c>
      <c r="O299">
        <v>0.03</v>
      </c>
      <c r="P299">
        <v>0.04</v>
      </c>
      <c r="Q299">
        <v>0.04</v>
      </c>
      <c r="R299">
        <v>0.04</v>
      </c>
      <c r="S299">
        <v>0.16</v>
      </c>
      <c r="T299">
        <v>1700000</v>
      </c>
      <c r="U299">
        <v>1206</v>
      </c>
      <c r="V299">
        <v>994000</v>
      </c>
      <c r="W299">
        <v>1206</v>
      </c>
      <c r="X299">
        <v>1206</v>
      </c>
      <c r="Y299">
        <v>1206</v>
      </c>
      <c r="Z299">
        <v>10080</v>
      </c>
      <c r="AA299">
        <v>10080</v>
      </c>
      <c r="AB299">
        <v>10080</v>
      </c>
      <c r="AC299">
        <v>609000</v>
      </c>
    </row>
    <row r="300" spans="1:29" x14ac:dyDescent="0.25">
      <c r="A300">
        <v>19</v>
      </c>
      <c r="B300">
        <v>3</v>
      </c>
      <c r="C300">
        <v>1</v>
      </c>
      <c r="D300" t="s">
        <v>26</v>
      </c>
      <c r="E300" t="s">
        <v>332</v>
      </c>
      <c r="F300" t="s">
        <v>326</v>
      </c>
      <c r="G300">
        <v>0.13</v>
      </c>
      <c r="H300">
        <v>0.91</v>
      </c>
      <c r="I300">
        <v>-999</v>
      </c>
      <c r="J300">
        <v>1.67</v>
      </c>
      <c r="K300">
        <v>0.55789999999999995</v>
      </c>
      <c r="L300">
        <v>-999</v>
      </c>
      <c r="M300">
        <v>-999</v>
      </c>
      <c r="N300">
        <v>-999</v>
      </c>
      <c r="O300">
        <v>-999</v>
      </c>
      <c r="P300">
        <v>-999</v>
      </c>
      <c r="Q300">
        <v>-999</v>
      </c>
      <c r="R300">
        <v>-999</v>
      </c>
      <c r="S300">
        <v>-999</v>
      </c>
      <c r="T300">
        <v>2060500</v>
      </c>
      <c r="U300">
        <v>1712300</v>
      </c>
      <c r="V300">
        <v>-999</v>
      </c>
      <c r="W300">
        <v>-999</v>
      </c>
      <c r="X300">
        <v>-999</v>
      </c>
      <c r="Y300">
        <v>-999</v>
      </c>
      <c r="Z300">
        <v>-999</v>
      </c>
      <c r="AA300">
        <v>-999</v>
      </c>
      <c r="AB300">
        <v>-999</v>
      </c>
      <c r="AC300">
        <v>-999</v>
      </c>
    </row>
    <row r="301" spans="1:29" x14ac:dyDescent="0.25">
      <c r="A301">
        <v>19</v>
      </c>
      <c r="B301">
        <v>4</v>
      </c>
      <c r="C301">
        <v>1</v>
      </c>
      <c r="D301" t="s">
        <v>26</v>
      </c>
      <c r="E301" t="s">
        <v>327</v>
      </c>
      <c r="F301" t="s">
        <v>331</v>
      </c>
      <c r="G301">
        <v>0.5</v>
      </c>
      <c r="H301">
        <v>8</v>
      </c>
      <c r="I301">
        <v>0.8</v>
      </c>
      <c r="J301">
        <v>0.875</v>
      </c>
      <c r="K301">
        <v>0.2</v>
      </c>
      <c r="L301">
        <v>290.10000000000002</v>
      </c>
      <c r="M301">
        <v>373.1</v>
      </c>
      <c r="N301" t="s">
        <v>330</v>
      </c>
    </row>
    <row r="302" spans="1:29" x14ac:dyDescent="0.25">
      <c r="A302">
        <v>19</v>
      </c>
      <c r="B302">
        <v>4</v>
      </c>
      <c r="C302">
        <v>1</v>
      </c>
      <c r="D302" t="s">
        <v>26</v>
      </c>
      <c r="E302" t="s">
        <v>327</v>
      </c>
      <c r="F302" t="s">
        <v>329</v>
      </c>
      <c r="G302">
        <v>0.4204</v>
      </c>
      <c r="H302">
        <v>0.85260000000000002</v>
      </c>
      <c r="I302">
        <v>1.0364999999999999E-2</v>
      </c>
      <c r="J302">
        <v>0.88013699999999995</v>
      </c>
      <c r="K302">
        <v>0.83138000000000001</v>
      </c>
      <c r="L302">
        <v>0.10555</v>
      </c>
      <c r="M302">
        <v>8.0076999999999995E-2</v>
      </c>
      <c r="N302">
        <v>8.0076999999999995E-2</v>
      </c>
      <c r="O302">
        <v>8.0076999999999995E-2</v>
      </c>
      <c r="P302">
        <v>8.0076999999999995E-2</v>
      </c>
      <c r="Q302">
        <v>8.0076999999999995E-2</v>
      </c>
      <c r="R302">
        <v>0.83701800000000004</v>
      </c>
      <c r="S302">
        <v>0.906671</v>
      </c>
      <c r="T302">
        <v>1718792</v>
      </c>
      <c r="U302">
        <v>207832.1</v>
      </c>
      <c r="V302">
        <v>1144144.2</v>
      </c>
      <c r="W302">
        <v>164648.79999999999</v>
      </c>
      <c r="X302">
        <v>164648.79999999999</v>
      </c>
      <c r="Y302">
        <v>164648.79999999999</v>
      </c>
      <c r="Z302">
        <v>164648.79999999999</v>
      </c>
      <c r="AA302">
        <v>164648.79999999999</v>
      </c>
      <c r="AB302">
        <v>215109.4</v>
      </c>
      <c r="AC302">
        <v>643094.9</v>
      </c>
    </row>
    <row r="303" spans="1:29" x14ac:dyDescent="0.25">
      <c r="A303">
        <v>19</v>
      </c>
      <c r="B303">
        <v>4</v>
      </c>
      <c r="C303">
        <v>1</v>
      </c>
      <c r="D303" t="s">
        <v>26</v>
      </c>
      <c r="E303" t="s">
        <v>327</v>
      </c>
      <c r="F303" t="s">
        <v>328</v>
      </c>
      <c r="G303">
        <v>0.14000000000000001</v>
      </c>
      <c r="H303">
        <v>0.91</v>
      </c>
      <c r="I303">
        <v>1.4200000000000001E-2</v>
      </c>
      <c r="J303">
        <v>1.1499999999999999</v>
      </c>
      <c r="K303">
        <v>0.15</v>
      </c>
      <c r="L303">
        <v>0.15</v>
      </c>
      <c r="M303">
        <v>0.03</v>
      </c>
      <c r="N303">
        <v>0.03</v>
      </c>
      <c r="O303">
        <v>0.03</v>
      </c>
      <c r="P303">
        <v>0.04</v>
      </c>
      <c r="Q303">
        <v>0.04</v>
      </c>
      <c r="R303">
        <v>0.04</v>
      </c>
      <c r="S303">
        <v>0.16</v>
      </c>
      <c r="T303">
        <v>1957200</v>
      </c>
      <c r="U303">
        <v>994000</v>
      </c>
      <c r="V303">
        <v>994000</v>
      </c>
      <c r="W303">
        <v>1206</v>
      </c>
      <c r="X303">
        <v>1206</v>
      </c>
      <c r="Y303">
        <v>1206</v>
      </c>
      <c r="Z303">
        <v>10080</v>
      </c>
      <c r="AA303">
        <v>10080</v>
      </c>
      <c r="AB303">
        <v>10080</v>
      </c>
      <c r="AC303">
        <v>609000</v>
      </c>
    </row>
    <row r="304" spans="1:29" x14ac:dyDescent="0.25">
      <c r="A304">
        <v>19</v>
      </c>
      <c r="B304">
        <v>4</v>
      </c>
      <c r="C304">
        <v>1</v>
      </c>
      <c r="D304" t="s">
        <v>26</v>
      </c>
      <c r="E304" t="s">
        <v>327</v>
      </c>
      <c r="F304" t="s">
        <v>326</v>
      </c>
      <c r="G304">
        <v>0.13</v>
      </c>
      <c r="H304">
        <v>0.91</v>
      </c>
      <c r="I304">
        <v>-999</v>
      </c>
      <c r="J304">
        <v>0.64</v>
      </c>
      <c r="K304">
        <v>0.36</v>
      </c>
      <c r="L304">
        <v>-999</v>
      </c>
      <c r="M304">
        <v>-999</v>
      </c>
      <c r="N304">
        <v>-999</v>
      </c>
      <c r="O304">
        <v>-999</v>
      </c>
      <c r="P304">
        <v>-999</v>
      </c>
      <c r="Q304">
        <v>-999</v>
      </c>
      <c r="R304">
        <v>-999</v>
      </c>
      <c r="S304">
        <v>-999</v>
      </c>
      <c r="T304">
        <v>1787100</v>
      </c>
      <c r="U304">
        <v>1545600</v>
      </c>
      <c r="V304">
        <v>-999</v>
      </c>
      <c r="W304">
        <v>-999</v>
      </c>
      <c r="X304">
        <v>-999</v>
      </c>
      <c r="Y304">
        <v>-999</v>
      </c>
      <c r="Z304">
        <v>-999</v>
      </c>
      <c r="AA304">
        <v>-999</v>
      </c>
      <c r="AB304">
        <v>-999</v>
      </c>
      <c r="AC304">
        <v>-999</v>
      </c>
    </row>
    <row r="305" spans="1:29" x14ac:dyDescent="0.25">
      <c r="A305">
        <v>20</v>
      </c>
      <c r="B305">
        <v>1</v>
      </c>
      <c r="C305">
        <v>1</v>
      </c>
      <c r="D305" t="s">
        <v>27</v>
      </c>
      <c r="E305" t="s">
        <v>342</v>
      </c>
      <c r="F305" t="s">
        <v>331</v>
      </c>
      <c r="G305">
        <v>0.6</v>
      </c>
      <c r="H305">
        <v>70</v>
      </c>
      <c r="I305">
        <v>2.8</v>
      </c>
      <c r="J305">
        <v>0.16666700000000001</v>
      </c>
      <c r="K305">
        <v>0.7</v>
      </c>
      <c r="L305">
        <v>292.10000000000002</v>
      </c>
      <c r="M305">
        <v>305.10000000000002</v>
      </c>
      <c r="N305" t="s">
        <v>330</v>
      </c>
    </row>
    <row r="306" spans="1:29" x14ac:dyDescent="0.25">
      <c r="A306">
        <v>20</v>
      </c>
      <c r="B306">
        <v>1</v>
      </c>
      <c r="C306">
        <v>1</v>
      </c>
      <c r="D306" t="s">
        <v>27</v>
      </c>
      <c r="E306" t="s">
        <v>342</v>
      </c>
      <c r="F306" t="s">
        <v>329</v>
      </c>
      <c r="G306">
        <v>0.21659999999999999</v>
      </c>
      <c r="H306">
        <v>0.90080000000000005</v>
      </c>
      <c r="I306">
        <v>3.1833500000000001E-2</v>
      </c>
      <c r="J306">
        <v>1.994192</v>
      </c>
      <c r="K306">
        <v>4.287744</v>
      </c>
      <c r="L306">
        <v>4.2683590000000002</v>
      </c>
      <c r="M306">
        <v>3.2904469999999999</v>
      </c>
      <c r="N306">
        <v>3.0502669999999998</v>
      </c>
      <c r="O306">
        <v>0.75671500000000003</v>
      </c>
      <c r="P306">
        <v>3.0502669999999998</v>
      </c>
      <c r="Q306">
        <v>3.2896510000000001</v>
      </c>
      <c r="R306">
        <v>3.2727659999999998</v>
      </c>
      <c r="S306">
        <v>1.0799989999999999</v>
      </c>
      <c r="T306">
        <v>2118010</v>
      </c>
      <c r="U306">
        <v>2118499.9</v>
      </c>
      <c r="V306">
        <v>2133802</v>
      </c>
      <c r="W306">
        <v>95882.6</v>
      </c>
      <c r="X306">
        <v>777056.1</v>
      </c>
      <c r="Y306">
        <v>776566.2</v>
      </c>
      <c r="Z306">
        <v>777056.1</v>
      </c>
      <c r="AA306">
        <v>134966.39999999999</v>
      </c>
      <c r="AB306">
        <v>121896</v>
      </c>
      <c r="AC306">
        <v>617575.5</v>
      </c>
    </row>
    <row r="307" spans="1:29" x14ac:dyDescent="0.25">
      <c r="A307">
        <v>20</v>
      </c>
      <c r="B307">
        <v>1</v>
      </c>
      <c r="C307">
        <v>1</v>
      </c>
      <c r="D307" t="s">
        <v>27</v>
      </c>
      <c r="E307" t="s">
        <v>342</v>
      </c>
      <c r="F307" t="s">
        <v>328</v>
      </c>
      <c r="G307">
        <v>0.14000000000000001</v>
      </c>
      <c r="H307">
        <v>0.91</v>
      </c>
      <c r="I307">
        <v>2.5999999999999999E-2</v>
      </c>
      <c r="J307">
        <v>1.1499999999999999</v>
      </c>
      <c r="K307">
        <v>0.19</v>
      </c>
      <c r="L307">
        <v>3.5999999999999997E-2</v>
      </c>
      <c r="M307">
        <v>3.5999999999999997E-2</v>
      </c>
      <c r="N307">
        <v>3.5999999999999997E-2</v>
      </c>
      <c r="O307">
        <v>0.7</v>
      </c>
      <c r="P307">
        <v>0.7</v>
      </c>
      <c r="Q307">
        <v>0.7</v>
      </c>
      <c r="R307">
        <v>0.7</v>
      </c>
      <c r="S307">
        <v>0.7</v>
      </c>
      <c r="T307">
        <v>1957200</v>
      </c>
      <c r="U307">
        <v>912000</v>
      </c>
      <c r="V307">
        <v>96600</v>
      </c>
      <c r="W307">
        <v>96600</v>
      </c>
      <c r="X307">
        <v>96600</v>
      </c>
      <c r="Y307">
        <v>840000</v>
      </c>
      <c r="Z307">
        <v>840000</v>
      </c>
      <c r="AA307">
        <v>840000</v>
      </c>
      <c r="AB307">
        <v>840000</v>
      </c>
      <c r="AC307">
        <v>840000</v>
      </c>
    </row>
    <row r="308" spans="1:29" x14ac:dyDescent="0.25">
      <c r="A308">
        <v>20</v>
      </c>
      <c r="B308">
        <v>1</v>
      </c>
      <c r="C308">
        <v>1</v>
      </c>
      <c r="D308" t="s">
        <v>27</v>
      </c>
      <c r="E308" t="s">
        <v>342</v>
      </c>
      <c r="F308" t="s">
        <v>326</v>
      </c>
      <c r="G308">
        <v>0.23</v>
      </c>
      <c r="H308">
        <v>0.88</v>
      </c>
      <c r="I308">
        <v>-999</v>
      </c>
      <c r="J308">
        <v>1.9</v>
      </c>
      <c r="K308">
        <v>0.56000000000000005</v>
      </c>
      <c r="L308">
        <v>0.36</v>
      </c>
      <c r="M308">
        <v>-999</v>
      </c>
      <c r="N308">
        <v>-999</v>
      </c>
      <c r="O308">
        <v>-999</v>
      </c>
      <c r="P308">
        <v>-999</v>
      </c>
      <c r="Q308">
        <v>-999</v>
      </c>
      <c r="R308">
        <v>-999</v>
      </c>
      <c r="S308">
        <v>-999</v>
      </c>
      <c r="T308">
        <v>2100000</v>
      </c>
      <c r="U308">
        <v>1773000</v>
      </c>
      <c r="V308">
        <v>1545600</v>
      </c>
      <c r="W308">
        <v>-999</v>
      </c>
      <c r="X308">
        <v>-999</v>
      </c>
      <c r="Y308">
        <v>-999</v>
      </c>
      <c r="Z308">
        <v>-999</v>
      </c>
      <c r="AA308">
        <v>-999</v>
      </c>
      <c r="AB308">
        <v>-999</v>
      </c>
      <c r="AC308">
        <v>-999</v>
      </c>
    </row>
    <row r="309" spans="1:29" x14ac:dyDescent="0.25">
      <c r="A309">
        <v>20</v>
      </c>
      <c r="B309">
        <v>2</v>
      </c>
      <c r="C309">
        <v>1</v>
      </c>
      <c r="D309" t="s">
        <v>27</v>
      </c>
      <c r="E309" t="s">
        <v>341</v>
      </c>
      <c r="F309" t="s">
        <v>331</v>
      </c>
      <c r="G309">
        <v>0.5</v>
      </c>
      <c r="H309">
        <v>45</v>
      </c>
      <c r="I309">
        <v>1.8</v>
      </c>
      <c r="J309">
        <v>0.33333299999999999</v>
      </c>
      <c r="K309">
        <v>0.4</v>
      </c>
      <c r="L309">
        <v>292.10000000000002</v>
      </c>
      <c r="M309">
        <v>373.1</v>
      </c>
      <c r="N309" t="s">
        <v>330</v>
      </c>
    </row>
    <row r="310" spans="1:29" x14ac:dyDescent="0.25">
      <c r="A310">
        <v>20</v>
      </c>
      <c r="B310">
        <v>2</v>
      </c>
      <c r="C310">
        <v>1</v>
      </c>
      <c r="D310" t="s">
        <v>27</v>
      </c>
      <c r="E310" t="s">
        <v>341</v>
      </c>
      <c r="F310" t="s">
        <v>329</v>
      </c>
      <c r="G310">
        <v>0.21659999999999999</v>
      </c>
      <c r="H310">
        <v>0.90080000000000005</v>
      </c>
      <c r="I310">
        <v>3.1833500000000001E-2</v>
      </c>
      <c r="J310">
        <v>1.994192</v>
      </c>
      <c r="K310">
        <v>4.287744</v>
      </c>
      <c r="L310">
        <v>4.2683590000000002</v>
      </c>
      <c r="M310">
        <v>3.2904469999999999</v>
      </c>
      <c r="N310">
        <v>3.0502669999999998</v>
      </c>
      <c r="O310">
        <v>0.75671500000000003</v>
      </c>
      <c r="P310">
        <v>3.0502669999999998</v>
      </c>
      <c r="Q310">
        <v>3.2896510000000001</v>
      </c>
      <c r="R310">
        <v>3.2727659999999998</v>
      </c>
      <c r="S310">
        <v>1.0799989999999999</v>
      </c>
      <c r="T310">
        <v>2118010</v>
      </c>
      <c r="U310">
        <v>2118499.9</v>
      </c>
      <c r="V310">
        <v>2133802</v>
      </c>
      <c r="W310">
        <v>95882.6</v>
      </c>
      <c r="X310">
        <v>777056.1</v>
      </c>
      <c r="Y310">
        <v>776566.2</v>
      </c>
      <c r="Z310">
        <v>777056.1</v>
      </c>
      <c r="AA310">
        <v>134966.39999999999</v>
      </c>
      <c r="AB310">
        <v>121896</v>
      </c>
      <c r="AC310">
        <v>617575.5</v>
      </c>
    </row>
    <row r="311" spans="1:29" x14ac:dyDescent="0.25">
      <c r="A311">
        <v>20</v>
      </c>
      <c r="B311">
        <v>2</v>
      </c>
      <c r="C311">
        <v>1</v>
      </c>
      <c r="D311" t="s">
        <v>27</v>
      </c>
      <c r="E311" t="s">
        <v>341</v>
      </c>
      <c r="F311" t="s">
        <v>328</v>
      </c>
      <c r="G311">
        <v>0.14000000000000001</v>
      </c>
      <c r="H311">
        <v>0.91</v>
      </c>
      <c r="I311">
        <v>2.5999999999999999E-2</v>
      </c>
      <c r="J311">
        <v>1.1499999999999999</v>
      </c>
      <c r="K311">
        <v>0.19</v>
      </c>
      <c r="L311">
        <v>3.5999999999999997E-2</v>
      </c>
      <c r="M311">
        <v>3.5999999999999997E-2</v>
      </c>
      <c r="N311">
        <v>3.5999999999999997E-2</v>
      </c>
      <c r="O311">
        <v>0.7</v>
      </c>
      <c r="P311">
        <v>0.7</v>
      </c>
      <c r="Q311">
        <v>0.7</v>
      </c>
      <c r="R311">
        <v>0.7</v>
      </c>
      <c r="S311">
        <v>0.7</v>
      </c>
      <c r="T311">
        <v>1957200</v>
      </c>
      <c r="U311">
        <v>912000</v>
      </c>
      <c r="V311">
        <v>96600</v>
      </c>
      <c r="W311">
        <v>96600</v>
      </c>
      <c r="X311">
        <v>96600</v>
      </c>
      <c r="Y311">
        <v>840000</v>
      </c>
      <c r="Z311">
        <v>840000</v>
      </c>
      <c r="AA311">
        <v>840000</v>
      </c>
      <c r="AB311">
        <v>840000</v>
      </c>
      <c r="AC311">
        <v>840000</v>
      </c>
    </row>
    <row r="312" spans="1:29" x14ac:dyDescent="0.25">
      <c r="A312">
        <v>20</v>
      </c>
      <c r="B312">
        <v>2</v>
      </c>
      <c r="C312">
        <v>1</v>
      </c>
      <c r="D312" t="s">
        <v>27</v>
      </c>
      <c r="E312" t="s">
        <v>341</v>
      </c>
      <c r="F312" t="s">
        <v>326</v>
      </c>
      <c r="G312">
        <v>0.23</v>
      </c>
      <c r="H312">
        <v>0.88</v>
      </c>
      <c r="I312">
        <v>-999</v>
      </c>
      <c r="J312">
        <v>1.9</v>
      </c>
      <c r="K312">
        <v>0.56000000000000005</v>
      </c>
      <c r="L312">
        <v>0.36</v>
      </c>
      <c r="M312">
        <v>-999</v>
      </c>
      <c r="N312">
        <v>-999</v>
      </c>
      <c r="O312">
        <v>-999</v>
      </c>
      <c r="P312">
        <v>-999</v>
      </c>
      <c r="Q312">
        <v>-999</v>
      </c>
      <c r="R312">
        <v>-999</v>
      </c>
      <c r="S312">
        <v>-999</v>
      </c>
      <c r="T312">
        <v>2100000</v>
      </c>
      <c r="U312">
        <v>1773000</v>
      </c>
      <c r="V312">
        <v>1545600</v>
      </c>
      <c r="W312">
        <v>-999</v>
      </c>
      <c r="X312">
        <v>-999</v>
      </c>
      <c r="Y312">
        <v>-999</v>
      </c>
      <c r="Z312">
        <v>-999</v>
      </c>
      <c r="AA312">
        <v>-999</v>
      </c>
      <c r="AB312">
        <v>-999</v>
      </c>
      <c r="AC312">
        <v>-999</v>
      </c>
    </row>
    <row r="313" spans="1:29" x14ac:dyDescent="0.25">
      <c r="A313">
        <v>20</v>
      </c>
      <c r="B313">
        <v>3</v>
      </c>
      <c r="C313">
        <v>1</v>
      </c>
      <c r="D313" t="s">
        <v>27</v>
      </c>
      <c r="E313" t="s">
        <v>340</v>
      </c>
      <c r="F313" t="s">
        <v>331</v>
      </c>
      <c r="G313">
        <v>0.4</v>
      </c>
      <c r="H313">
        <v>12</v>
      </c>
      <c r="I313">
        <v>0.48</v>
      </c>
      <c r="J313">
        <v>0.63636400000000004</v>
      </c>
      <c r="K313">
        <v>0.45</v>
      </c>
      <c r="L313">
        <v>290.10000000000002</v>
      </c>
      <c r="M313">
        <v>373.1</v>
      </c>
      <c r="N313" t="s">
        <v>330</v>
      </c>
    </row>
    <row r="314" spans="1:29" x14ac:dyDescent="0.25">
      <c r="A314">
        <v>20</v>
      </c>
      <c r="B314">
        <v>3</v>
      </c>
      <c r="C314">
        <v>1</v>
      </c>
      <c r="D314" t="s">
        <v>27</v>
      </c>
      <c r="E314" t="s">
        <v>340</v>
      </c>
      <c r="F314" t="s">
        <v>329</v>
      </c>
      <c r="G314">
        <v>0.21659999999999999</v>
      </c>
      <c r="H314">
        <v>0.90080000000000005</v>
      </c>
      <c r="I314">
        <v>3.1833500000000001E-2</v>
      </c>
      <c r="J314">
        <v>1.994192</v>
      </c>
      <c r="K314">
        <v>4.287744</v>
      </c>
      <c r="L314">
        <v>4.2683590000000002</v>
      </c>
      <c r="M314">
        <v>3.2904469999999999</v>
      </c>
      <c r="N314">
        <v>3.0502669999999998</v>
      </c>
      <c r="O314">
        <v>0.75671500000000003</v>
      </c>
      <c r="P314">
        <v>3.0502669999999998</v>
      </c>
      <c r="Q314">
        <v>3.2896510000000001</v>
      </c>
      <c r="R314">
        <v>3.2727659999999998</v>
      </c>
      <c r="S314">
        <v>1.0799989999999999</v>
      </c>
      <c r="T314">
        <v>2118010</v>
      </c>
      <c r="U314">
        <v>2118499.9</v>
      </c>
      <c r="V314">
        <v>2133802</v>
      </c>
      <c r="W314">
        <v>95882.6</v>
      </c>
      <c r="X314">
        <v>777056.1</v>
      </c>
      <c r="Y314">
        <v>776566.2</v>
      </c>
      <c r="Z314">
        <v>777056.1</v>
      </c>
      <c r="AA314">
        <v>134966.39999999999</v>
      </c>
      <c r="AB314">
        <v>121896</v>
      </c>
      <c r="AC314">
        <v>617575.5</v>
      </c>
    </row>
    <row r="315" spans="1:29" x14ac:dyDescent="0.25">
      <c r="A315">
        <v>20</v>
      </c>
      <c r="B315">
        <v>3</v>
      </c>
      <c r="C315">
        <v>1</v>
      </c>
      <c r="D315" t="s">
        <v>27</v>
      </c>
      <c r="E315" t="s">
        <v>340</v>
      </c>
      <c r="F315" t="s">
        <v>328</v>
      </c>
      <c r="G315">
        <v>0.14000000000000001</v>
      </c>
      <c r="H315">
        <v>0.91</v>
      </c>
      <c r="I315">
        <v>2.5999999999999999E-2</v>
      </c>
      <c r="J315">
        <v>1.1499999999999999</v>
      </c>
      <c r="K315">
        <v>0.19</v>
      </c>
      <c r="L315">
        <v>3.5999999999999997E-2</v>
      </c>
      <c r="M315">
        <v>3.5999999999999997E-2</v>
      </c>
      <c r="N315">
        <v>3.5999999999999997E-2</v>
      </c>
      <c r="O315">
        <v>0.7</v>
      </c>
      <c r="P315">
        <v>0.7</v>
      </c>
      <c r="Q315">
        <v>0.7</v>
      </c>
      <c r="R315">
        <v>0.7</v>
      </c>
      <c r="S315">
        <v>0.7</v>
      </c>
      <c r="T315">
        <v>1957200</v>
      </c>
      <c r="U315">
        <v>912000</v>
      </c>
      <c r="V315">
        <v>96600</v>
      </c>
      <c r="W315">
        <v>96600</v>
      </c>
      <c r="X315">
        <v>96600</v>
      </c>
      <c r="Y315">
        <v>840000</v>
      </c>
      <c r="Z315">
        <v>840000</v>
      </c>
      <c r="AA315">
        <v>840000</v>
      </c>
      <c r="AB315">
        <v>840000</v>
      </c>
      <c r="AC315">
        <v>840000</v>
      </c>
    </row>
    <row r="316" spans="1:29" x14ac:dyDescent="0.25">
      <c r="A316">
        <v>20</v>
      </c>
      <c r="B316">
        <v>3</v>
      </c>
      <c r="C316">
        <v>1</v>
      </c>
      <c r="D316" t="s">
        <v>27</v>
      </c>
      <c r="E316" t="s">
        <v>340</v>
      </c>
      <c r="F316" t="s">
        <v>326</v>
      </c>
      <c r="G316">
        <v>0.13</v>
      </c>
      <c r="H316">
        <v>0.91</v>
      </c>
      <c r="I316">
        <v>-999</v>
      </c>
      <c r="J316">
        <v>1.67</v>
      </c>
      <c r="K316">
        <v>0.55789999999999995</v>
      </c>
      <c r="L316">
        <v>-999</v>
      </c>
      <c r="M316">
        <v>-999</v>
      </c>
      <c r="N316">
        <v>-999</v>
      </c>
      <c r="O316">
        <v>-999</v>
      </c>
      <c r="P316">
        <v>-999</v>
      </c>
      <c r="Q316">
        <v>-999</v>
      </c>
      <c r="R316">
        <v>-999</v>
      </c>
      <c r="S316">
        <v>-999</v>
      </c>
      <c r="T316">
        <v>2060500</v>
      </c>
      <c r="U316">
        <v>1712300</v>
      </c>
      <c r="V316">
        <v>-999</v>
      </c>
      <c r="W316">
        <v>-999</v>
      </c>
      <c r="X316">
        <v>-999</v>
      </c>
      <c r="Y316">
        <v>-999</v>
      </c>
      <c r="Z316">
        <v>-999</v>
      </c>
      <c r="AA316">
        <v>-999</v>
      </c>
      <c r="AB316">
        <v>-999</v>
      </c>
      <c r="AC316">
        <v>-999</v>
      </c>
    </row>
    <row r="317" spans="1:29" x14ac:dyDescent="0.25">
      <c r="A317">
        <v>20</v>
      </c>
      <c r="B317">
        <v>4</v>
      </c>
      <c r="C317">
        <v>1</v>
      </c>
      <c r="D317" t="s">
        <v>27</v>
      </c>
      <c r="E317" t="s">
        <v>339</v>
      </c>
      <c r="F317" t="s">
        <v>331</v>
      </c>
      <c r="G317">
        <v>0.4</v>
      </c>
      <c r="H317">
        <v>8</v>
      </c>
      <c r="I317">
        <v>0.4</v>
      </c>
      <c r="J317">
        <v>0.8125</v>
      </c>
      <c r="K317">
        <v>0.2</v>
      </c>
      <c r="L317">
        <v>290.10000000000002</v>
      </c>
      <c r="M317">
        <v>373.1</v>
      </c>
      <c r="N317" t="s">
        <v>330</v>
      </c>
    </row>
    <row r="318" spans="1:29" x14ac:dyDescent="0.25">
      <c r="A318">
        <v>20</v>
      </c>
      <c r="B318">
        <v>4</v>
      </c>
      <c r="C318">
        <v>1</v>
      </c>
      <c r="D318" t="s">
        <v>27</v>
      </c>
      <c r="E318" t="s">
        <v>339</v>
      </c>
      <c r="F318" t="s">
        <v>329</v>
      </c>
      <c r="G318">
        <v>0.45119999999999999</v>
      </c>
      <c r="H318">
        <v>0.90959999999999996</v>
      </c>
      <c r="I318">
        <v>9.6325000000000004E-3</v>
      </c>
      <c r="J318">
        <v>1.254813</v>
      </c>
      <c r="K318">
        <v>2.9684520000000001</v>
      </c>
      <c r="L318">
        <v>2.2607330000000001</v>
      </c>
      <c r="M318">
        <v>2.2319019999999998</v>
      </c>
      <c r="N318">
        <v>2.2319019999999998</v>
      </c>
      <c r="O318">
        <v>2.2319019999999998</v>
      </c>
      <c r="P318">
        <v>2.2319019999999998</v>
      </c>
      <c r="Q318">
        <v>2.2319019999999998</v>
      </c>
      <c r="R318">
        <v>2.974431</v>
      </c>
      <c r="S318">
        <v>0.89608600000000005</v>
      </c>
      <c r="T318">
        <v>2352091.2000000002</v>
      </c>
      <c r="U318">
        <v>166899.4</v>
      </c>
      <c r="V318">
        <v>1145250</v>
      </c>
      <c r="W318">
        <v>117279.3</v>
      </c>
      <c r="X318">
        <v>117279.3</v>
      </c>
      <c r="Y318">
        <v>117279.3</v>
      </c>
      <c r="Z318">
        <v>117279.3</v>
      </c>
      <c r="AA318">
        <v>117279.3</v>
      </c>
      <c r="AB318">
        <v>174593.7</v>
      </c>
      <c r="AC318">
        <v>649754.30000000005</v>
      </c>
    </row>
    <row r="319" spans="1:29" x14ac:dyDescent="0.25">
      <c r="A319">
        <v>20</v>
      </c>
      <c r="B319">
        <v>4</v>
      </c>
      <c r="C319">
        <v>1</v>
      </c>
      <c r="D319" t="s">
        <v>27</v>
      </c>
      <c r="E319" t="s">
        <v>339</v>
      </c>
      <c r="F319" t="s">
        <v>328</v>
      </c>
      <c r="G319">
        <v>0.14000000000000001</v>
      </c>
      <c r="H319">
        <v>0.91</v>
      </c>
      <c r="I319">
        <v>1.4200000000000001E-2</v>
      </c>
      <c r="J319">
        <v>1.1499999999999999</v>
      </c>
      <c r="K319">
        <v>0.15</v>
      </c>
      <c r="L319">
        <v>0.15</v>
      </c>
      <c r="M319">
        <v>0.03</v>
      </c>
      <c r="N319">
        <v>0.03</v>
      </c>
      <c r="O319">
        <v>0.03</v>
      </c>
      <c r="P319">
        <v>0.04</v>
      </c>
      <c r="Q319">
        <v>0.04</v>
      </c>
      <c r="R319">
        <v>0.04</v>
      </c>
      <c r="S319">
        <v>0.16</v>
      </c>
      <c r="T319">
        <v>1957200</v>
      </c>
      <c r="U319">
        <v>994000</v>
      </c>
      <c r="V319">
        <v>994000</v>
      </c>
      <c r="W319">
        <v>1206</v>
      </c>
      <c r="X319">
        <v>1206</v>
      </c>
      <c r="Y319">
        <v>1206</v>
      </c>
      <c r="Z319">
        <v>10080</v>
      </c>
      <c r="AA319">
        <v>10080</v>
      </c>
      <c r="AB319">
        <v>10080</v>
      </c>
      <c r="AC319">
        <v>609000</v>
      </c>
    </row>
    <row r="320" spans="1:29" x14ac:dyDescent="0.25">
      <c r="A320">
        <v>20</v>
      </c>
      <c r="B320">
        <v>4</v>
      </c>
      <c r="C320">
        <v>1</v>
      </c>
      <c r="D320" t="s">
        <v>27</v>
      </c>
      <c r="E320" t="s">
        <v>339</v>
      </c>
      <c r="F320" t="s">
        <v>326</v>
      </c>
      <c r="G320">
        <v>0.13</v>
      </c>
      <c r="H320">
        <v>0.91</v>
      </c>
      <c r="I320">
        <v>-999</v>
      </c>
      <c r="J320">
        <v>1.67</v>
      </c>
      <c r="K320">
        <v>0.55789999999999995</v>
      </c>
      <c r="L320">
        <v>-999</v>
      </c>
      <c r="M320">
        <v>-999</v>
      </c>
      <c r="N320">
        <v>-999</v>
      </c>
      <c r="O320">
        <v>-999</v>
      </c>
      <c r="P320">
        <v>-999</v>
      </c>
      <c r="Q320">
        <v>-999</v>
      </c>
      <c r="R320">
        <v>-999</v>
      </c>
      <c r="S320">
        <v>-999</v>
      </c>
      <c r="T320">
        <v>2060500</v>
      </c>
      <c r="U320">
        <v>1712300</v>
      </c>
      <c r="V320">
        <v>-999</v>
      </c>
      <c r="W320">
        <v>-999</v>
      </c>
      <c r="X320">
        <v>-999</v>
      </c>
      <c r="Y320">
        <v>-999</v>
      </c>
      <c r="Z320">
        <v>-999</v>
      </c>
      <c r="AA320">
        <v>-999</v>
      </c>
      <c r="AB320">
        <v>-999</v>
      </c>
      <c r="AC320">
        <v>-999</v>
      </c>
    </row>
    <row r="321" spans="1:29" x14ac:dyDescent="0.25">
      <c r="A321">
        <v>21</v>
      </c>
      <c r="B321">
        <v>1</v>
      </c>
      <c r="C321">
        <v>1</v>
      </c>
      <c r="D321" t="s">
        <v>28</v>
      </c>
      <c r="E321" t="s">
        <v>338</v>
      </c>
      <c r="F321" t="s">
        <v>331</v>
      </c>
      <c r="G321">
        <v>0.9</v>
      </c>
      <c r="H321">
        <v>100</v>
      </c>
      <c r="I321">
        <v>4</v>
      </c>
      <c r="J321">
        <v>0.375</v>
      </c>
      <c r="K321">
        <v>0.6</v>
      </c>
      <c r="L321">
        <v>290.10000000000002</v>
      </c>
      <c r="M321">
        <v>305.10000000000002</v>
      </c>
      <c r="N321" t="s">
        <v>330</v>
      </c>
    </row>
    <row r="322" spans="1:29" x14ac:dyDescent="0.25">
      <c r="A322">
        <v>21</v>
      </c>
      <c r="B322">
        <v>1</v>
      </c>
      <c r="C322">
        <v>1</v>
      </c>
      <c r="D322" t="s">
        <v>28</v>
      </c>
      <c r="E322" t="s">
        <v>338</v>
      </c>
      <c r="F322" t="s">
        <v>329</v>
      </c>
      <c r="G322">
        <v>0.21659999999999999</v>
      </c>
      <c r="H322">
        <v>0.90080000000000005</v>
      </c>
      <c r="I322">
        <v>3.1833500000000001E-2</v>
      </c>
      <c r="J322">
        <v>1.994192</v>
      </c>
      <c r="K322">
        <v>4.287744</v>
      </c>
      <c r="L322">
        <v>4.2683590000000002</v>
      </c>
      <c r="M322">
        <v>3.2904469999999999</v>
      </c>
      <c r="N322">
        <v>3.0502669999999998</v>
      </c>
      <c r="O322">
        <v>0.75671500000000003</v>
      </c>
      <c r="P322">
        <v>3.0502669999999998</v>
      </c>
      <c r="Q322">
        <v>3.2896510000000001</v>
      </c>
      <c r="R322">
        <v>3.2727659999999998</v>
      </c>
      <c r="S322">
        <v>1.0799989999999999</v>
      </c>
      <c r="T322">
        <v>2118010</v>
      </c>
      <c r="U322">
        <v>2118499.9</v>
      </c>
      <c r="V322">
        <v>2133802</v>
      </c>
      <c r="W322">
        <v>95882.6</v>
      </c>
      <c r="X322">
        <v>777056.1</v>
      </c>
      <c r="Y322">
        <v>776566.2</v>
      </c>
      <c r="Z322">
        <v>777056.1</v>
      </c>
      <c r="AA322">
        <v>134966.39999999999</v>
      </c>
      <c r="AB322">
        <v>121896</v>
      </c>
      <c r="AC322">
        <v>617575.5</v>
      </c>
    </row>
    <row r="323" spans="1:29" x14ac:dyDescent="0.25">
      <c r="A323">
        <v>21</v>
      </c>
      <c r="B323">
        <v>1</v>
      </c>
      <c r="C323">
        <v>1</v>
      </c>
      <c r="D323" t="s">
        <v>28</v>
      </c>
      <c r="E323" t="s">
        <v>338</v>
      </c>
      <c r="F323" t="s">
        <v>328</v>
      </c>
      <c r="G323">
        <v>0.14000000000000001</v>
      </c>
      <c r="H323">
        <v>0.91</v>
      </c>
      <c r="I323">
        <v>2.5999999999999999E-2</v>
      </c>
      <c r="J323">
        <v>1.1499999999999999</v>
      </c>
      <c r="K323">
        <v>0.19</v>
      </c>
      <c r="L323">
        <v>3.5999999999999997E-2</v>
      </c>
      <c r="M323">
        <v>3.5999999999999997E-2</v>
      </c>
      <c r="N323">
        <v>3.5999999999999997E-2</v>
      </c>
      <c r="O323">
        <v>0.7</v>
      </c>
      <c r="P323">
        <v>0.7</v>
      </c>
      <c r="Q323">
        <v>0.7</v>
      </c>
      <c r="R323">
        <v>0.7</v>
      </c>
      <c r="S323">
        <v>0.7</v>
      </c>
      <c r="T323">
        <v>1957200</v>
      </c>
      <c r="U323">
        <v>912000</v>
      </c>
      <c r="V323">
        <v>96600</v>
      </c>
      <c r="W323">
        <v>96600</v>
      </c>
      <c r="X323">
        <v>96600</v>
      </c>
      <c r="Y323">
        <v>840000</v>
      </c>
      <c r="Z323">
        <v>840000</v>
      </c>
      <c r="AA323">
        <v>840000</v>
      </c>
      <c r="AB323">
        <v>840000</v>
      </c>
      <c r="AC323">
        <v>840000</v>
      </c>
    </row>
    <row r="324" spans="1:29" x14ac:dyDescent="0.25">
      <c r="A324">
        <v>21</v>
      </c>
      <c r="B324">
        <v>1</v>
      </c>
      <c r="C324">
        <v>1</v>
      </c>
      <c r="D324" t="s">
        <v>28</v>
      </c>
      <c r="E324" t="s">
        <v>338</v>
      </c>
      <c r="F324" t="s">
        <v>326</v>
      </c>
      <c r="G324">
        <v>0.13</v>
      </c>
      <c r="H324">
        <v>0.91</v>
      </c>
      <c r="I324">
        <v>-999</v>
      </c>
      <c r="J324">
        <v>1.67</v>
      </c>
      <c r="K324">
        <v>0.55789999999999995</v>
      </c>
      <c r="L324">
        <v>-999</v>
      </c>
      <c r="M324">
        <v>-999</v>
      </c>
      <c r="N324">
        <v>-999</v>
      </c>
      <c r="O324">
        <v>-999</v>
      </c>
      <c r="P324">
        <v>-999</v>
      </c>
      <c r="Q324">
        <v>-999</v>
      </c>
      <c r="R324">
        <v>-999</v>
      </c>
      <c r="S324">
        <v>-999</v>
      </c>
      <c r="T324">
        <v>2060500</v>
      </c>
      <c r="U324">
        <v>1712300</v>
      </c>
      <c r="V324">
        <v>-999</v>
      </c>
      <c r="W324">
        <v>-999</v>
      </c>
      <c r="X324">
        <v>-999</v>
      </c>
      <c r="Y324">
        <v>-999</v>
      </c>
      <c r="Z324">
        <v>-999</v>
      </c>
      <c r="AA324">
        <v>-999</v>
      </c>
      <c r="AB324">
        <v>-999</v>
      </c>
      <c r="AC324">
        <v>-999</v>
      </c>
    </row>
    <row r="325" spans="1:29" x14ac:dyDescent="0.25">
      <c r="A325">
        <v>21</v>
      </c>
      <c r="B325">
        <v>2</v>
      </c>
      <c r="C325">
        <v>1</v>
      </c>
      <c r="D325" t="s">
        <v>28</v>
      </c>
      <c r="E325" t="s">
        <v>337</v>
      </c>
      <c r="F325" t="s">
        <v>331</v>
      </c>
      <c r="G325">
        <v>0.6</v>
      </c>
      <c r="H325">
        <v>35</v>
      </c>
      <c r="I325">
        <v>1.4</v>
      </c>
      <c r="J325">
        <v>0.5</v>
      </c>
      <c r="K325">
        <v>0.5</v>
      </c>
      <c r="L325">
        <v>285.10000000000002</v>
      </c>
      <c r="M325">
        <v>373.1</v>
      </c>
      <c r="N325" t="s">
        <v>330</v>
      </c>
    </row>
    <row r="326" spans="1:29" x14ac:dyDescent="0.25">
      <c r="A326">
        <v>21</v>
      </c>
      <c r="B326">
        <v>2</v>
      </c>
      <c r="C326">
        <v>1</v>
      </c>
      <c r="D326" t="s">
        <v>28</v>
      </c>
      <c r="E326" t="s">
        <v>337</v>
      </c>
      <c r="F326" t="s">
        <v>329</v>
      </c>
      <c r="G326">
        <v>0.21659999999999999</v>
      </c>
      <c r="H326">
        <v>0.90080000000000005</v>
      </c>
      <c r="I326">
        <v>3.1662750000000003E-2</v>
      </c>
      <c r="J326">
        <v>4.2608280000000001</v>
      </c>
      <c r="K326">
        <v>9.9183280000000007</v>
      </c>
      <c r="L326">
        <v>9.8990460000000002</v>
      </c>
      <c r="M326">
        <v>9.816236</v>
      </c>
      <c r="N326">
        <v>9.5773449999999993</v>
      </c>
      <c r="O326">
        <v>3.8919809999999999</v>
      </c>
      <c r="P326">
        <v>9.5773449999999993</v>
      </c>
      <c r="Q326">
        <v>9.8154439999999994</v>
      </c>
      <c r="R326">
        <v>8.9087940000000003</v>
      </c>
      <c r="S326">
        <v>3.3515389999999998</v>
      </c>
      <c r="T326">
        <v>2120156.9</v>
      </c>
      <c r="U326">
        <v>2120355.5</v>
      </c>
      <c r="V326">
        <v>2135740.1</v>
      </c>
      <c r="W326">
        <v>98787</v>
      </c>
      <c r="X326">
        <v>783633.9</v>
      </c>
      <c r="Y326">
        <v>783217.7</v>
      </c>
      <c r="Z326">
        <v>783633.9</v>
      </c>
      <c r="AA326">
        <v>138081.60000000001</v>
      </c>
      <c r="AB326">
        <v>112984.4</v>
      </c>
      <c r="AC326">
        <v>611630.9</v>
      </c>
    </row>
    <row r="327" spans="1:29" x14ac:dyDescent="0.25">
      <c r="A327">
        <v>21</v>
      </c>
      <c r="B327">
        <v>2</v>
      </c>
      <c r="C327">
        <v>1</v>
      </c>
      <c r="D327" t="s">
        <v>28</v>
      </c>
      <c r="E327" t="s">
        <v>337</v>
      </c>
      <c r="F327" t="s">
        <v>328</v>
      </c>
      <c r="G327">
        <v>0.14000000000000001</v>
      </c>
      <c r="H327">
        <v>0.91</v>
      </c>
      <c r="I327">
        <v>2.5999999999999999E-2</v>
      </c>
      <c r="J327">
        <v>1.1499999999999999</v>
      </c>
      <c r="K327">
        <v>0.19</v>
      </c>
      <c r="L327">
        <v>3.5999999999999997E-2</v>
      </c>
      <c r="M327">
        <v>3.5999999999999997E-2</v>
      </c>
      <c r="N327">
        <v>3.5999999999999997E-2</v>
      </c>
      <c r="O327">
        <v>0.7</v>
      </c>
      <c r="P327">
        <v>0.7</v>
      </c>
      <c r="Q327">
        <v>0.7</v>
      </c>
      <c r="R327">
        <v>0.7</v>
      </c>
      <c r="S327">
        <v>0.7</v>
      </c>
      <c r="T327">
        <v>1957200</v>
      </c>
      <c r="U327">
        <v>912000</v>
      </c>
      <c r="V327">
        <v>96600</v>
      </c>
      <c r="W327">
        <v>96600</v>
      </c>
      <c r="X327">
        <v>96600</v>
      </c>
      <c r="Y327">
        <v>840000</v>
      </c>
      <c r="Z327">
        <v>840000</v>
      </c>
      <c r="AA327">
        <v>840000</v>
      </c>
      <c r="AB327">
        <v>840000</v>
      </c>
      <c r="AC327">
        <v>840000</v>
      </c>
    </row>
    <row r="328" spans="1:29" x14ac:dyDescent="0.25">
      <c r="A328">
        <v>21</v>
      </c>
      <c r="B328">
        <v>2</v>
      </c>
      <c r="C328">
        <v>1</v>
      </c>
      <c r="D328" t="s">
        <v>28</v>
      </c>
      <c r="E328" t="s">
        <v>337</v>
      </c>
      <c r="F328" t="s">
        <v>326</v>
      </c>
      <c r="G328">
        <v>0.13</v>
      </c>
      <c r="H328">
        <v>0.91</v>
      </c>
      <c r="I328">
        <v>-999</v>
      </c>
      <c r="J328">
        <v>0.64</v>
      </c>
      <c r="K328">
        <v>0.36</v>
      </c>
      <c r="L328">
        <v>-999</v>
      </c>
      <c r="M328">
        <v>-999</v>
      </c>
      <c r="N328">
        <v>-999</v>
      </c>
      <c r="O328">
        <v>-999</v>
      </c>
      <c r="P328">
        <v>-999</v>
      </c>
      <c r="Q328">
        <v>-999</v>
      </c>
      <c r="R328">
        <v>-999</v>
      </c>
      <c r="S328">
        <v>-999</v>
      </c>
      <c r="T328">
        <v>1787100</v>
      </c>
      <c r="U328">
        <v>1545600</v>
      </c>
      <c r="V328">
        <v>-999</v>
      </c>
      <c r="W328">
        <v>-999</v>
      </c>
      <c r="X328">
        <v>-999</v>
      </c>
      <c r="Y328">
        <v>-999</v>
      </c>
      <c r="Z328">
        <v>-999</v>
      </c>
      <c r="AA328">
        <v>-999</v>
      </c>
      <c r="AB328">
        <v>-999</v>
      </c>
      <c r="AC328">
        <v>-999</v>
      </c>
    </row>
    <row r="329" spans="1:29" x14ac:dyDescent="0.25">
      <c r="A329">
        <v>21</v>
      </c>
      <c r="B329">
        <v>3</v>
      </c>
      <c r="C329">
        <v>1</v>
      </c>
      <c r="D329" t="s">
        <v>28</v>
      </c>
      <c r="E329" t="s">
        <v>336</v>
      </c>
      <c r="F329" t="s">
        <v>331</v>
      </c>
      <c r="G329">
        <v>0.4</v>
      </c>
      <c r="H329">
        <v>11</v>
      </c>
      <c r="I329">
        <v>0.73299999999999998</v>
      </c>
      <c r="J329">
        <v>0.769231</v>
      </c>
      <c r="K329">
        <v>0.35</v>
      </c>
      <c r="L329">
        <v>285.10000000000002</v>
      </c>
      <c r="M329">
        <v>373.1</v>
      </c>
      <c r="N329" t="s">
        <v>330</v>
      </c>
    </row>
    <row r="330" spans="1:29" x14ac:dyDescent="0.25">
      <c r="A330">
        <v>21</v>
      </c>
      <c r="B330">
        <v>3</v>
      </c>
      <c r="C330">
        <v>1</v>
      </c>
      <c r="D330" t="s">
        <v>28</v>
      </c>
      <c r="E330" t="s">
        <v>336</v>
      </c>
      <c r="F330" t="s">
        <v>329</v>
      </c>
      <c r="G330">
        <v>0.21912999999999999</v>
      </c>
      <c r="H330">
        <v>0.9325</v>
      </c>
      <c r="I330">
        <v>1.8533000000000001E-2</v>
      </c>
      <c r="J330">
        <v>11.388329000000001</v>
      </c>
      <c r="K330">
        <v>11.388329000000001</v>
      </c>
      <c r="L330">
        <v>11.388329000000001</v>
      </c>
      <c r="M330">
        <v>11.388329000000001</v>
      </c>
      <c r="N330">
        <v>11.388329000000001</v>
      </c>
      <c r="O330">
        <v>11.388329000000001</v>
      </c>
      <c r="P330">
        <v>11.388329000000001</v>
      </c>
      <c r="Q330">
        <v>11.388329000000001</v>
      </c>
      <c r="R330">
        <v>11.388329000000001</v>
      </c>
      <c r="S330">
        <v>11.388329000000001</v>
      </c>
      <c r="T330">
        <v>784045.1</v>
      </c>
      <c r="U330">
        <v>784045.1</v>
      </c>
      <c r="V330">
        <v>784045.1</v>
      </c>
      <c r="W330">
        <v>784045.1</v>
      </c>
      <c r="X330">
        <v>784045.1</v>
      </c>
      <c r="Y330">
        <v>784045.1</v>
      </c>
      <c r="Z330">
        <v>784045.1</v>
      </c>
      <c r="AA330">
        <v>784045.1</v>
      </c>
      <c r="AB330">
        <v>784045.1</v>
      </c>
      <c r="AC330">
        <v>784045.1</v>
      </c>
    </row>
    <row r="331" spans="1:29" x14ac:dyDescent="0.25">
      <c r="A331">
        <v>21</v>
      </c>
      <c r="B331">
        <v>3</v>
      </c>
      <c r="C331">
        <v>1</v>
      </c>
      <c r="D331" t="s">
        <v>28</v>
      </c>
      <c r="E331" t="s">
        <v>336</v>
      </c>
      <c r="F331" t="s">
        <v>328</v>
      </c>
      <c r="G331">
        <v>0.14000000000000001</v>
      </c>
      <c r="H331">
        <v>0.91</v>
      </c>
      <c r="I331">
        <v>1.4200000000000001E-2</v>
      </c>
      <c r="J331">
        <v>1.1499999999999999</v>
      </c>
      <c r="K331">
        <v>0.15</v>
      </c>
      <c r="L331">
        <v>0.15</v>
      </c>
      <c r="M331">
        <v>0.03</v>
      </c>
      <c r="N331">
        <v>0.03</v>
      </c>
      <c r="O331">
        <v>0.03</v>
      </c>
      <c r="P331">
        <v>0.04</v>
      </c>
      <c r="Q331">
        <v>0.04</v>
      </c>
      <c r="R331">
        <v>0.04</v>
      </c>
      <c r="S331">
        <v>0.16</v>
      </c>
      <c r="T331">
        <v>1957200</v>
      </c>
      <c r="U331">
        <v>994000</v>
      </c>
      <c r="V331">
        <v>994000</v>
      </c>
      <c r="W331">
        <v>1206</v>
      </c>
      <c r="X331">
        <v>1206</v>
      </c>
      <c r="Y331">
        <v>1206</v>
      </c>
      <c r="Z331">
        <v>10080</v>
      </c>
      <c r="AA331">
        <v>10080</v>
      </c>
      <c r="AB331">
        <v>10080</v>
      </c>
      <c r="AC331">
        <v>609000</v>
      </c>
    </row>
    <row r="332" spans="1:29" x14ac:dyDescent="0.25">
      <c r="A332">
        <v>21</v>
      </c>
      <c r="B332">
        <v>3</v>
      </c>
      <c r="C332">
        <v>1</v>
      </c>
      <c r="D332" t="s">
        <v>28</v>
      </c>
      <c r="E332" t="s">
        <v>336</v>
      </c>
      <c r="F332" t="s">
        <v>326</v>
      </c>
      <c r="G332">
        <v>0.13</v>
      </c>
      <c r="H332">
        <v>0.91</v>
      </c>
      <c r="I332">
        <v>-999</v>
      </c>
      <c r="J332">
        <v>0.64</v>
      </c>
      <c r="K332">
        <v>0.36</v>
      </c>
      <c r="L332">
        <v>-999</v>
      </c>
      <c r="M332">
        <v>-999</v>
      </c>
      <c r="N332">
        <v>-999</v>
      </c>
      <c r="O332">
        <v>-999</v>
      </c>
      <c r="P332">
        <v>-999</v>
      </c>
      <c r="Q332">
        <v>-999</v>
      </c>
      <c r="R332">
        <v>-999</v>
      </c>
      <c r="S332">
        <v>-999</v>
      </c>
      <c r="T332">
        <v>1787100</v>
      </c>
      <c r="U332">
        <v>1545600</v>
      </c>
      <c r="V332">
        <v>-999</v>
      </c>
      <c r="W332">
        <v>-999</v>
      </c>
      <c r="X332">
        <v>-999</v>
      </c>
      <c r="Y332">
        <v>-999</v>
      </c>
      <c r="Z332">
        <v>-999</v>
      </c>
      <c r="AA332">
        <v>-999</v>
      </c>
      <c r="AB332">
        <v>-999</v>
      </c>
      <c r="AC332">
        <v>-999</v>
      </c>
    </row>
    <row r="333" spans="1:29" x14ac:dyDescent="0.25">
      <c r="A333">
        <v>21</v>
      </c>
      <c r="B333">
        <v>4</v>
      </c>
      <c r="C333">
        <v>1</v>
      </c>
      <c r="D333" t="s">
        <v>28</v>
      </c>
      <c r="E333" t="s">
        <v>335</v>
      </c>
      <c r="F333" t="s">
        <v>331</v>
      </c>
      <c r="G333">
        <v>0.5</v>
      </c>
      <c r="H333">
        <v>8</v>
      </c>
      <c r="I333">
        <v>0.8</v>
      </c>
      <c r="J333">
        <v>0.875</v>
      </c>
      <c r="K333">
        <v>0.2</v>
      </c>
      <c r="L333">
        <v>285.10000000000002</v>
      </c>
      <c r="M333">
        <v>373.1</v>
      </c>
      <c r="N333" t="s">
        <v>330</v>
      </c>
    </row>
    <row r="334" spans="1:29" x14ac:dyDescent="0.25">
      <c r="A334">
        <v>21</v>
      </c>
      <c r="B334">
        <v>4</v>
      </c>
      <c r="C334">
        <v>1</v>
      </c>
      <c r="D334" t="s">
        <v>28</v>
      </c>
      <c r="E334" t="s">
        <v>335</v>
      </c>
      <c r="F334" t="s">
        <v>329</v>
      </c>
      <c r="G334">
        <v>0.35160000000000002</v>
      </c>
      <c r="H334">
        <v>0.8468</v>
      </c>
      <c r="I334">
        <v>3.7295000000000002E-3</v>
      </c>
      <c r="J334">
        <v>0.86863400000000002</v>
      </c>
      <c r="K334">
        <v>1.535021</v>
      </c>
      <c r="L334">
        <v>1.535021</v>
      </c>
      <c r="M334">
        <v>1.535021</v>
      </c>
      <c r="N334">
        <v>1.458475</v>
      </c>
      <c r="O334">
        <v>1.4940869999999999</v>
      </c>
      <c r="P334">
        <v>1.4940869999999999</v>
      </c>
      <c r="Q334">
        <v>1.5513939999999999</v>
      </c>
      <c r="R334">
        <v>1.5513939999999999</v>
      </c>
      <c r="S334">
        <v>0.88500699999999999</v>
      </c>
      <c r="T334">
        <v>1053828.8</v>
      </c>
      <c r="U334">
        <v>1055515</v>
      </c>
      <c r="V334">
        <v>1055515</v>
      </c>
      <c r="W334">
        <v>1055515</v>
      </c>
      <c r="X334">
        <v>177266.4</v>
      </c>
      <c r="Y334">
        <v>951132.4</v>
      </c>
      <c r="Z334">
        <v>951132.4</v>
      </c>
      <c r="AA334">
        <v>623638.1</v>
      </c>
      <c r="AB334">
        <v>623638.1</v>
      </c>
      <c r="AC334">
        <v>621951.9</v>
      </c>
    </row>
    <row r="335" spans="1:29" x14ac:dyDescent="0.25">
      <c r="A335">
        <v>21</v>
      </c>
      <c r="B335">
        <v>4</v>
      </c>
      <c r="C335">
        <v>1</v>
      </c>
      <c r="D335" t="s">
        <v>28</v>
      </c>
      <c r="E335" t="s">
        <v>335</v>
      </c>
      <c r="F335" t="s">
        <v>328</v>
      </c>
      <c r="G335">
        <v>0.14000000000000001</v>
      </c>
      <c r="H335">
        <v>0.91</v>
      </c>
      <c r="I335">
        <v>1.4200000000000001E-2</v>
      </c>
      <c r="J335">
        <v>1.1499999999999999</v>
      </c>
      <c r="K335">
        <v>0.15</v>
      </c>
      <c r="L335">
        <v>0.15</v>
      </c>
      <c r="M335">
        <v>0.03</v>
      </c>
      <c r="N335">
        <v>0.03</v>
      </c>
      <c r="O335">
        <v>0.03</v>
      </c>
      <c r="P335">
        <v>0.04</v>
      </c>
      <c r="Q335">
        <v>0.04</v>
      </c>
      <c r="R335">
        <v>0.04</v>
      </c>
      <c r="S335">
        <v>0.16</v>
      </c>
      <c r="T335">
        <v>1957200</v>
      </c>
      <c r="U335">
        <v>994000</v>
      </c>
      <c r="V335">
        <v>994000</v>
      </c>
      <c r="W335">
        <v>1206</v>
      </c>
      <c r="X335">
        <v>1206</v>
      </c>
      <c r="Y335">
        <v>1206</v>
      </c>
      <c r="Z335">
        <v>10080</v>
      </c>
      <c r="AA335">
        <v>10080</v>
      </c>
      <c r="AB335">
        <v>10080</v>
      </c>
      <c r="AC335">
        <v>609000</v>
      </c>
    </row>
    <row r="336" spans="1:29" x14ac:dyDescent="0.25">
      <c r="A336">
        <v>21</v>
      </c>
      <c r="B336">
        <v>4</v>
      </c>
      <c r="C336">
        <v>1</v>
      </c>
      <c r="D336" t="s">
        <v>28</v>
      </c>
      <c r="E336" t="s">
        <v>335</v>
      </c>
      <c r="F336" t="s">
        <v>326</v>
      </c>
      <c r="G336">
        <v>0.72</v>
      </c>
      <c r="H336">
        <v>0.28000000000000003</v>
      </c>
      <c r="I336">
        <v>-999</v>
      </c>
      <c r="J336">
        <v>0.36</v>
      </c>
      <c r="K336">
        <v>0.36</v>
      </c>
      <c r="L336">
        <v>-999</v>
      </c>
      <c r="M336">
        <v>-999</v>
      </c>
      <c r="N336">
        <v>-999</v>
      </c>
      <c r="O336">
        <v>-999</v>
      </c>
      <c r="P336">
        <v>-999</v>
      </c>
      <c r="Q336">
        <v>-999</v>
      </c>
      <c r="R336">
        <v>-999</v>
      </c>
      <c r="S336">
        <v>-999</v>
      </c>
      <c r="T336">
        <v>1545600</v>
      </c>
      <c r="U336">
        <v>1545600</v>
      </c>
      <c r="V336">
        <v>-999</v>
      </c>
      <c r="W336">
        <v>-999</v>
      </c>
      <c r="X336">
        <v>-999</v>
      </c>
      <c r="Y336">
        <v>-999</v>
      </c>
      <c r="Z336">
        <v>-999</v>
      </c>
      <c r="AA336">
        <v>-999</v>
      </c>
      <c r="AB336">
        <v>-999</v>
      </c>
      <c r="AC336">
        <v>-999</v>
      </c>
    </row>
    <row r="337" spans="1:29" x14ac:dyDescent="0.25">
      <c r="A337">
        <v>22</v>
      </c>
      <c r="B337">
        <v>1</v>
      </c>
      <c r="C337">
        <v>1</v>
      </c>
      <c r="D337" t="s">
        <v>29</v>
      </c>
      <c r="E337" t="s">
        <v>342</v>
      </c>
      <c r="F337" t="s">
        <v>331</v>
      </c>
      <c r="G337">
        <v>0.8</v>
      </c>
      <c r="H337">
        <v>200</v>
      </c>
      <c r="I337">
        <v>8</v>
      </c>
      <c r="J337">
        <v>0.33333299999999999</v>
      </c>
      <c r="K337">
        <v>0.4</v>
      </c>
      <c r="L337">
        <v>290.10000000000002</v>
      </c>
      <c r="M337">
        <v>305.10000000000002</v>
      </c>
      <c r="N337" t="s">
        <v>330</v>
      </c>
    </row>
    <row r="338" spans="1:29" x14ac:dyDescent="0.25">
      <c r="A338">
        <v>22</v>
      </c>
      <c r="B338">
        <v>1</v>
      </c>
      <c r="C338">
        <v>1</v>
      </c>
      <c r="D338" t="s">
        <v>29</v>
      </c>
      <c r="E338" t="s">
        <v>342</v>
      </c>
      <c r="F338" t="s">
        <v>329</v>
      </c>
      <c r="G338">
        <v>0.21659999999999999</v>
      </c>
      <c r="H338">
        <v>0.90080000000000005</v>
      </c>
      <c r="I338">
        <v>3.1833500000000001E-2</v>
      </c>
      <c r="J338">
        <v>1.994192</v>
      </c>
      <c r="K338">
        <v>4.287744</v>
      </c>
      <c r="L338">
        <v>4.2683590000000002</v>
      </c>
      <c r="M338">
        <v>3.2904469999999999</v>
      </c>
      <c r="N338">
        <v>3.0502669999999998</v>
      </c>
      <c r="O338">
        <v>0.75671500000000003</v>
      </c>
      <c r="P338">
        <v>3.0502669999999998</v>
      </c>
      <c r="Q338">
        <v>3.2896510000000001</v>
      </c>
      <c r="R338">
        <v>3.2727659999999998</v>
      </c>
      <c r="S338">
        <v>1.0799989999999999</v>
      </c>
      <c r="T338">
        <v>2118010</v>
      </c>
      <c r="U338">
        <v>2118499.9</v>
      </c>
      <c r="V338">
        <v>2133802</v>
      </c>
      <c r="W338">
        <v>95882.6</v>
      </c>
      <c r="X338">
        <v>777056.1</v>
      </c>
      <c r="Y338">
        <v>776566.2</v>
      </c>
      <c r="Z338">
        <v>777056.1</v>
      </c>
      <c r="AA338">
        <v>134966.39999999999</v>
      </c>
      <c r="AB338">
        <v>121896</v>
      </c>
      <c r="AC338">
        <v>617575.5</v>
      </c>
    </row>
    <row r="339" spans="1:29" x14ac:dyDescent="0.25">
      <c r="A339">
        <v>22</v>
      </c>
      <c r="B339">
        <v>1</v>
      </c>
      <c r="C339">
        <v>1</v>
      </c>
      <c r="D339" t="s">
        <v>29</v>
      </c>
      <c r="E339" t="s">
        <v>342</v>
      </c>
      <c r="F339" t="s">
        <v>328</v>
      </c>
      <c r="G339">
        <v>0.14000000000000001</v>
      </c>
      <c r="H339">
        <v>0.91</v>
      </c>
      <c r="I339">
        <v>2.5999999999999999E-2</v>
      </c>
      <c r="J339">
        <v>1.1499999999999999</v>
      </c>
      <c r="K339">
        <v>0.19</v>
      </c>
      <c r="L339">
        <v>3.5999999999999997E-2</v>
      </c>
      <c r="M339">
        <v>3.5999999999999997E-2</v>
      </c>
      <c r="N339">
        <v>3.5999999999999997E-2</v>
      </c>
      <c r="O339">
        <v>0.7</v>
      </c>
      <c r="P339">
        <v>0.7</v>
      </c>
      <c r="Q339">
        <v>0.7</v>
      </c>
      <c r="R339">
        <v>0.7</v>
      </c>
      <c r="S339">
        <v>0.7</v>
      </c>
      <c r="T339">
        <v>1957200</v>
      </c>
      <c r="U339">
        <v>912000</v>
      </c>
      <c r="V339">
        <v>96600</v>
      </c>
      <c r="W339">
        <v>96600</v>
      </c>
      <c r="X339">
        <v>96600</v>
      </c>
      <c r="Y339">
        <v>840000</v>
      </c>
      <c r="Z339">
        <v>840000</v>
      </c>
      <c r="AA339">
        <v>840000</v>
      </c>
      <c r="AB339">
        <v>840000</v>
      </c>
      <c r="AC339">
        <v>840000</v>
      </c>
    </row>
    <row r="340" spans="1:29" x14ac:dyDescent="0.25">
      <c r="A340">
        <v>22</v>
      </c>
      <c r="B340">
        <v>1</v>
      </c>
      <c r="C340">
        <v>1</v>
      </c>
      <c r="D340" t="s">
        <v>29</v>
      </c>
      <c r="E340" t="s">
        <v>342</v>
      </c>
      <c r="F340" t="s">
        <v>326</v>
      </c>
      <c r="G340">
        <v>0.23</v>
      </c>
      <c r="H340">
        <v>0.88</v>
      </c>
      <c r="I340">
        <v>-999</v>
      </c>
      <c r="J340">
        <v>1.9</v>
      </c>
      <c r="K340">
        <v>0.56000000000000005</v>
      </c>
      <c r="L340">
        <v>0.36</v>
      </c>
      <c r="M340">
        <v>-999</v>
      </c>
      <c r="N340">
        <v>-999</v>
      </c>
      <c r="O340">
        <v>-999</v>
      </c>
      <c r="P340">
        <v>-999</v>
      </c>
      <c r="Q340">
        <v>-999</v>
      </c>
      <c r="R340">
        <v>-999</v>
      </c>
      <c r="S340">
        <v>-999</v>
      </c>
      <c r="T340">
        <v>2100000</v>
      </c>
      <c r="U340">
        <v>1773000</v>
      </c>
      <c r="V340">
        <v>1545600</v>
      </c>
      <c r="W340">
        <v>-999</v>
      </c>
      <c r="X340">
        <v>-999</v>
      </c>
      <c r="Y340">
        <v>-999</v>
      </c>
      <c r="Z340">
        <v>-999</v>
      </c>
      <c r="AA340">
        <v>-999</v>
      </c>
      <c r="AB340">
        <v>-999</v>
      </c>
      <c r="AC340">
        <v>-999</v>
      </c>
    </row>
    <row r="341" spans="1:29" x14ac:dyDescent="0.25">
      <c r="A341">
        <v>22</v>
      </c>
      <c r="B341">
        <v>2</v>
      </c>
      <c r="C341">
        <v>1</v>
      </c>
      <c r="D341" t="s">
        <v>29</v>
      </c>
      <c r="E341" t="s">
        <v>341</v>
      </c>
      <c r="F341" t="s">
        <v>331</v>
      </c>
      <c r="G341">
        <v>0.7</v>
      </c>
      <c r="H341">
        <v>45</v>
      </c>
      <c r="I341">
        <v>1.8</v>
      </c>
      <c r="J341">
        <v>0.3</v>
      </c>
      <c r="K341">
        <v>0.5</v>
      </c>
      <c r="L341">
        <v>285.10000000000002</v>
      </c>
      <c r="M341">
        <v>373.1</v>
      </c>
      <c r="N341" t="s">
        <v>330</v>
      </c>
    </row>
    <row r="342" spans="1:29" x14ac:dyDescent="0.25">
      <c r="A342">
        <v>22</v>
      </c>
      <c r="B342">
        <v>2</v>
      </c>
      <c r="C342">
        <v>1</v>
      </c>
      <c r="D342" t="s">
        <v>29</v>
      </c>
      <c r="E342" t="s">
        <v>341</v>
      </c>
      <c r="F342" t="s">
        <v>329</v>
      </c>
      <c r="G342">
        <v>0.21659999999999999</v>
      </c>
      <c r="H342">
        <v>0.90080000000000005</v>
      </c>
      <c r="I342">
        <v>3.1833500000000001E-2</v>
      </c>
      <c r="J342">
        <v>1.994192</v>
      </c>
      <c r="K342">
        <v>4.287744</v>
      </c>
      <c r="L342">
        <v>4.2683590000000002</v>
      </c>
      <c r="M342">
        <v>3.2904469999999999</v>
      </c>
      <c r="N342">
        <v>3.0502669999999998</v>
      </c>
      <c r="O342">
        <v>0.75671500000000003</v>
      </c>
      <c r="P342">
        <v>3.0502669999999998</v>
      </c>
      <c r="Q342">
        <v>3.2896510000000001</v>
      </c>
      <c r="R342">
        <v>3.2727659999999998</v>
      </c>
      <c r="S342">
        <v>1.0799989999999999</v>
      </c>
      <c r="T342">
        <v>2118010</v>
      </c>
      <c r="U342">
        <v>2118499.9</v>
      </c>
      <c r="V342">
        <v>2133802</v>
      </c>
      <c r="W342">
        <v>95882.6</v>
      </c>
      <c r="X342">
        <v>777056.1</v>
      </c>
      <c r="Y342">
        <v>776566.2</v>
      </c>
      <c r="Z342">
        <v>777056.1</v>
      </c>
      <c r="AA342">
        <v>134966.39999999999</v>
      </c>
      <c r="AB342">
        <v>121896</v>
      </c>
      <c r="AC342">
        <v>617575.5</v>
      </c>
    </row>
    <row r="343" spans="1:29" x14ac:dyDescent="0.25">
      <c r="A343">
        <v>22</v>
      </c>
      <c r="B343">
        <v>2</v>
      </c>
      <c r="C343">
        <v>1</v>
      </c>
      <c r="D343" t="s">
        <v>29</v>
      </c>
      <c r="E343" t="s">
        <v>341</v>
      </c>
      <c r="F343" t="s">
        <v>328</v>
      </c>
      <c r="G343">
        <v>0.35</v>
      </c>
      <c r="H343">
        <v>0.92</v>
      </c>
      <c r="I343">
        <v>1.49E-2</v>
      </c>
      <c r="J343">
        <v>1.44</v>
      </c>
      <c r="K343">
        <v>0.94750000000000001</v>
      </c>
      <c r="L343">
        <v>3.5999999999999997E-2</v>
      </c>
      <c r="M343">
        <v>3.5999999999999997E-2</v>
      </c>
      <c r="N343">
        <v>3.5999999999999997E-2</v>
      </c>
      <c r="O343">
        <v>3.5999999999999997E-2</v>
      </c>
      <c r="P343">
        <v>3.5999999999999997E-2</v>
      </c>
      <c r="Q343">
        <v>3.5999999999999997E-2</v>
      </c>
      <c r="R343">
        <v>3.5999999999999997E-2</v>
      </c>
      <c r="S343">
        <v>0.15</v>
      </c>
      <c r="T343">
        <v>1478400</v>
      </c>
      <c r="U343">
        <v>1683412.5</v>
      </c>
      <c r="V343">
        <v>96600</v>
      </c>
      <c r="W343">
        <v>96600</v>
      </c>
      <c r="X343">
        <v>96600</v>
      </c>
      <c r="Y343">
        <v>96600</v>
      </c>
      <c r="Z343">
        <v>96600</v>
      </c>
      <c r="AA343">
        <v>96600</v>
      </c>
      <c r="AB343">
        <v>96600</v>
      </c>
      <c r="AC343">
        <v>994000</v>
      </c>
    </row>
    <row r="344" spans="1:29" x14ac:dyDescent="0.25">
      <c r="A344">
        <v>22</v>
      </c>
      <c r="B344">
        <v>2</v>
      </c>
      <c r="C344">
        <v>1</v>
      </c>
      <c r="D344" t="s">
        <v>29</v>
      </c>
      <c r="E344" t="s">
        <v>341</v>
      </c>
      <c r="F344" t="s">
        <v>326</v>
      </c>
      <c r="G344">
        <v>0.13</v>
      </c>
      <c r="H344">
        <v>0.91</v>
      </c>
      <c r="I344">
        <v>-999</v>
      </c>
      <c r="J344">
        <v>1.67</v>
      </c>
      <c r="K344">
        <v>0.55789999999999995</v>
      </c>
      <c r="L344">
        <v>-999</v>
      </c>
      <c r="M344">
        <v>-999</v>
      </c>
      <c r="N344">
        <v>-999</v>
      </c>
      <c r="O344">
        <v>-999</v>
      </c>
      <c r="P344">
        <v>-999</v>
      </c>
      <c r="Q344">
        <v>-999</v>
      </c>
      <c r="R344">
        <v>-999</v>
      </c>
      <c r="S344">
        <v>-999</v>
      </c>
      <c r="T344">
        <v>2060500</v>
      </c>
      <c r="U344">
        <v>1712300</v>
      </c>
      <c r="V344">
        <v>-999</v>
      </c>
      <c r="W344">
        <v>-999</v>
      </c>
      <c r="X344">
        <v>-999</v>
      </c>
      <c r="Y344">
        <v>-999</v>
      </c>
      <c r="Z344">
        <v>-999</v>
      </c>
      <c r="AA344">
        <v>-999</v>
      </c>
      <c r="AB344">
        <v>-999</v>
      </c>
      <c r="AC344">
        <v>-999</v>
      </c>
    </row>
    <row r="345" spans="1:29" x14ac:dyDescent="0.25">
      <c r="A345">
        <v>22</v>
      </c>
      <c r="B345">
        <v>3</v>
      </c>
      <c r="C345">
        <v>1</v>
      </c>
      <c r="D345" t="s">
        <v>29</v>
      </c>
      <c r="E345" t="s">
        <v>340</v>
      </c>
      <c r="F345" t="s">
        <v>331</v>
      </c>
      <c r="G345">
        <v>0.6</v>
      </c>
      <c r="H345">
        <v>15</v>
      </c>
      <c r="I345">
        <v>0.75</v>
      </c>
      <c r="J345">
        <v>0.58333299999999999</v>
      </c>
      <c r="K345">
        <v>0.4</v>
      </c>
      <c r="L345">
        <v>285.10000000000002</v>
      </c>
      <c r="M345">
        <v>373.1</v>
      </c>
      <c r="N345" t="s">
        <v>330</v>
      </c>
    </row>
    <row r="346" spans="1:29" x14ac:dyDescent="0.25">
      <c r="A346">
        <v>22</v>
      </c>
      <c r="B346">
        <v>3</v>
      </c>
      <c r="C346">
        <v>1</v>
      </c>
      <c r="D346" t="s">
        <v>29</v>
      </c>
      <c r="E346" t="s">
        <v>340</v>
      </c>
      <c r="F346" t="s">
        <v>329</v>
      </c>
      <c r="G346">
        <v>0.21659999999999999</v>
      </c>
      <c r="H346">
        <v>0.90080000000000005</v>
      </c>
      <c r="I346">
        <v>3.1833500000000001E-2</v>
      </c>
      <c r="J346">
        <v>1.994192</v>
      </c>
      <c r="K346">
        <v>4.287744</v>
      </c>
      <c r="L346">
        <v>4.2683590000000002</v>
      </c>
      <c r="M346">
        <v>3.2904469999999999</v>
      </c>
      <c r="N346">
        <v>3.0502669999999998</v>
      </c>
      <c r="O346">
        <v>0.75671500000000003</v>
      </c>
      <c r="P346">
        <v>3.0502669999999998</v>
      </c>
      <c r="Q346">
        <v>3.2896510000000001</v>
      </c>
      <c r="R346">
        <v>3.2727659999999998</v>
      </c>
      <c r="S346">
        <v>1.0799989999999999</v>
      </c>
      <c r="T346">
        <v>2118010</v>
      </c>
      <c r="U346">
        <v>2118499.9</v>
      </c>
      <c r="V346">
        <v>2133802</v>
      </c>
      <c r="W346">
        <v>95882.6</v>
      </c>
      <c r="X346">
        <v>777056.1</v>
      </c>
      <c r="Y346">
        <v>776566.2</v>
      </c>
      <c r="Z346">
        <v>777056.1</v>
      </c>
      <c r="AA346">
        <v>134966.39999999999</v>
      </c>
      <c r="AB346">
        <v>121896</v>
      </c>
      <c r="AC346">
        <v>617575.5</v>
      </c>
    </row>
    <row r="347" spans="1:29" x14ac:dyDescent="0.25">
      <c r="A347">
        <v>22</v>
      </c>
      <c r="B347">
        <v>3</v>
      </c>
      <c r="C347">
        <v>1</v>
      </c>
      <c r="D347" t="s">
        <v>29</v>
      </c>
      <c r="E347" t="s">
        <v>340</v>
      </c>
      <c r="F347" t="s">
        <v>328</v>
      </c>
      <c r="G347">
        <v>0.35</v>
      </c>
      <c r="H347">
        <v>0.92</v>
      </c>
      <c r="I347">
        <v>1.49E-2</v>
      </c>
      <c r="J347">
        <v>1.44</v>
      </c>
      <c r="K347">
        <v>0.94750000000000001</v>
      </c>
      <c r="L347">
        <v>3.5999999999999997E-2</v>
      </c>
      <c r="M347">
        <v>3.5999999999999997E-2</v>
      </c>
      <c r="N347">
        <v>3.5999999999999997E-2</v>
      </c>
      <c r="O347">
        <v>3.5999999999999997E-2</v>
      </c>
      <c r="P347">
        <v>3.5999999999999997E-2</v>
      </c>
      <c r="Q347">
        <v>3.5999999999999997E-2</v>
      </c>
      <c r="R347">
        <v>3.5999999999999997E-2</v>
      </c>
      <c r="S347">
        <v>0.15</v>
      </c>
      <c r="T347">
        <v>1478400</v>
      </c>
      <c r="U347">
        <v>1683412.5</v>
      </c>
      <c r="V347">
        <v>96600</v>
      </c>
      <c r="W347">
        <v>96600</v>
      </c>
      <c r="X347">
        <v>96600</v>
      </c>
      <c r="Y347">
        <v>96600</v>
      </c>
      <c r="Z347">
        <v>96600</v>
      </c>
      <c r="AA347">
        <v>96600</v>
      </c>
      <c r="AB347">
        <v>96600</v>
      </c>
      <c r="AC347">
        <v>994000</v>
      </c>
    </row>
    <row r="348" spans="1:29" x14ac:dyDescent="0.25">
      <c r="A348">
        <v>22</v>
      </c>
      <c r="B348">
        <v>3</v>
      </c>
      <c r="C348">
        <v>1</v>
      </c>
      <c r="D348" t="s">
        <v>29</v>
      </c>
      <c r="E348" t="s">
        <v>340</v>
      </c>
      <c r="F348" t="s">
        <v>326</v>
      </c>
      <c r="G348">
        <v>0.13</v>
      </c>
      <c r="H348">
        <v>0.91</v>
      </c>
      <c r="I348">
        <v>-999</v>
      </c>
      <c r="J348">
        <v>0.64</v>
      </c>
      <c r="K348">
        <v>0.36</v>
      </c>
      <c r="L348">
        <v>-999</v>
      </c>
      <c r="M348">
        <v>-999</v>
      </c>
      <c r="N348">
        <v>-999</v>
      </c>
      <c r="O348">
        <v>-999</v>
      </c>
      <c r="P348">
        <v>-999</v>
      </c>
      <c r="Q348">
        <v>-999</v>
      </c>
      <c r="R348">
        <v>-999</v>
      </c>
      <c r="S348">
        <v>-999</v>
      </c>
      <c r="T348">
        <v>1787100</v>
      </c>
      <c r="U348">
        <v>1545600</v>
      </c>
      <c r="V348">
        <v>-999</v>
      </c>
      <c r="W348">
        <v>-999</v>
      </c>
      <c r="X348">
        <v>-999</v>
      </c>
      <c r="Y348">
        <v>-999</v>
      </c>
      <c r="Z348">
        <v>-999</v>
      </c>
      <c r="AA348">
        <v>-999</v>
      </c>
      <c r="AB348">
        <v>-999</v>
      </c>
      <c r="AC348">
        <v>-999</v>
      </c>
    </row>
    <row r="349" spans="1:29" x14ac:dyDescent="0.25">
      <c r="A349">
        <v>22</v>
      </c>
      <c r="B349">
        <v>4</v>
      </c>
      <c r="C349">
        <v>1</v>
      </c>
      <c r="D349" t="s">
        <v>29</v>
      </c>
      <c r="E349" t="s">
        <v>339</v>
      </c>
      <c r="F349" t="s">
        <v>331</v>
      </c>
      <c r="G349">
        <v>0.5</v>
      </c>
      <c r="H349">
        <v>8</v>
      </c>
      <c r="I349">
        <v>0.53300000000000003</v>
      </c>
      <c r="J349">
        <v>0.875</v>
      </c>
      <c r="K349">
        <v>0.2</v>
      </c>
      <c r="L349">
        <v>285.10000000000002</v>
      </c>
      <c r="M349">
        <v>373.1</v>
      </c>
      <c r="N349" t="s">
        <v>330</v>
      </c>
    </row>
    <row r="350" spans="1:29" x14ac:dyDescent="0.25">
      <c r="A350">
        <v>22</v>
      </c>
      <c r="B350">
        <v>4</v>
      </c>
      <c r="C350">
        <v>1</v>
      </c>
      <c r="D350" t="s">
        <v>29</v>
      </c>
      <c r="E350" t="s">
        <v>339</v>
      </c>
      <c r="F350" t="s">
        <v>329</v>
      </c>
      <c r="G350">
        <v>0.27629999999999999</v>
      </c>
      <c r="H350">
        <v>0.90895000000000004</v>
      </c>
      <c r="I350">
        <v>2.0503750000000001E-2</v>
      </c>
      <c r="J350">
        <v>1.553833</v>
      </c>
      <c r="K350">
        <v>1.553833</v>
      </c>
      <c r="L350">
        <v>0.430813</v>
      </c>
      <c r="M350">
        <v>0.430813</v>
      </c>
      <c r="N350">
        <v>9.8724999999999993E-2</v>
      </c>
      <c r="O350">
        <v>0.179642</v>
      </c>
      <c r="P350">
        <v>0.10495</v>
      </c>
      <c r="Q350">
        <v>0.10495</v>
      </c>
      <c r="R350">
        <v>1.22797</v>
      </c>
      <c r="S350">
        <v>1.304859</v>
      </c>
      <c r="T350">
        <v>1520763.7</v>
      </c>
      <c r="U350">
        <v>1520763.7</v>
      </c>
      <c r="V350">
        <v>1501632.2</v>
      </c>
      <c r="W350">
        <v>1501632.2</v>
      </c>
      <c r="X350">
        <v>157668.70000000001</v>
      </c>
      <c r="Y350">
        <v>667396</v>
      </c>
      <c r="Z350">
        <v>165110.79999999999</v>
      </c>
      <c r="AA350">
        <v>165110.79999999999</v>
      </c>
      <c r="AB350">
        <v>184242.4</v>
      </c>
      <c r="AC350">
        <v>621926.69999999995</v>
      </c>
    </row>
    <row r="351" spans="1:29" x14ac:dyDescent="0.25">
      <c r="A351">
        <v>22</v>
      </c>
      <c r="B351">
        <v>4</v>
      </c>
      <c r="C351">
        <v>1</v>
      </c>
      <c r="D351" t="s">
        <v>29</v>
      </c>
      <c r="E351" t="s">
        <v>339</v>
      </c>
      <c r="F351" t="s">
        <v>328</v>
      </c>
      <c r="G351">
        <v>0.61</v>
      </c>
      <c r="H351">
        <v>0.04</v>
      </c>
      <c r="I351">
        <v>1.18E-2</v>
      </c>
      <c r="J351">
        <v>45</v>
      </c>
      <c r="K351">
        <v>0.04</v>
      </c>
      <c r="L351">
        <v>0.04</v>
      </c>
      <c r="M351">
        <v>0.04</v>
      </c>
      <c r="N351">
        <v>0.04</v>
      </c>
      <c r="O351">
        <v>0.04</v>
      </c>
      <c r="P351">
        <v>0.04</v>
      </c>
      <c r="Q351">
        <v>0.04</v>
      </c>
      <c r="R351">
        <v>0.03</v>
      </c>
      <c r="S351">
        <v>45</v>
      </c>
      <c r="T351">
        <v>3744000</v>
      </c>
      <c r="U351">
        <v>10080</v>
      </c>
      <c r="V351">
        <v>10080</v>
      </c>
      <c r="W351">
        <v>10080</v>
      </c>
      <c r="X351">
        <v>10080</v>
      </c>
      <c r="Y351">
        <v>10080</v>
      </c>
      <c r="Z351">
        <v>10080</v>
      </c>
      <c r="AA351">
        <v>10080</v>
      </c>
      <c r="AB351">
        <v>1206</v>
      </c>
      <c r="AC351">
        <v>3744000</v>
      </c>
    </row>
    <row r="352" spans="1:29" x14ac:dyDescent="0.25">
      <c r="A352">
        <v>22</v>
      </c>
      <c r="B352">
        <v>4</v>
      </c>
      <c r="C352">
        <v>1</v>
      </c>
      <c r="D352" t="s">
        <v>29</v>
      </c>
      <c r="E352" t="s">
        <v>339</v>
      </c>
      <c r="F352" t="s">
        <v>326</v>
      </c>
      <c r="G352">
        <v>0.13</v>
      </c>
      <c r="H352">
        <v>0.91</v>
      </c>
      <c r="I352">
        <v>-999</v>
      </c>
      <c r="J352">
        <v>0.64</v>
      </c>
      <c r="K352">
        <v>0.36</v>
      </c>
      <c r="L352">
        <v>-999</v>
      </c>
      <c r="M352">
        <v>-999</v>
      </c>
      <c r="N352">
        <v>-999</v>
      </c>
      <c r="O352">
        <v>-999</v>
      </c>
      <c r="P352">
        <v>-999</v>
      </c>
      <c r="Q352">
        <v>-999</v>
      </c>
      <c r="R352">
        <v>-999</v>
      </c>
      <c r="S352">
        <v>-999</v>
      </c>
      <c r="T352">
        <v>1787100</v>
      </c>
      <c r="U352">
        <v>1545600</v>
      </c>
      <c r="V352">
        <v>-999</v>
      </c>
      <c r="W352">
        <v>-999</v>
      </c>
      <c r="X352">
        <v>-999</v>
      </c>
      <c r="Y352">
        <v>-999</v>
      </c>
      <c r="Z352">
        <v>-999</v>
      </c>
      <c r="AA352">
        <v>-999</v>
      </c>
      <c r="AB352">
        <v>-999</v>
      </c>
      <c r="AC352">
        <v>-999</v>
      </c>
    </row>
    <row r="353" spans="1:29" x14ac:dyDescent="0.25">
      <c r="A353">
        <v>23</v>
      </c>
      <c r="B353">
        <v>1</v>
      </c>
      <c r="C353">
        <v>1</v>
      </c>
      <c r="D353" t="s">
        <v>30</v>
      </c>
      <c r="E353" t="s">
        <v>334</v>
      </c>
      <c r="F353" t="s">
        <v>331</v>
      </c>
      <c r="G353">
        <v>0.7</v>
      </c>
      <c r="H353">
        <v>80</v>
      </c>
      <c r="I353">
        <v>3.2</v>
      </c>
      <c r="J353">
        <v>0.33333299999999999</v>
      </c>
      <c r="K353">
        <v>0.7</v>
      </c>
      <c r="L353">
        <v>290.10000000000002</v>
      </c>
      <c r="M353">
        <v>305.10000000000002</v>
      </c>
      <c r="N353" t="s">
        <v>330</v>
      </c>
    </row>
    <row r="354" spans="1:29" x14ac:dyDescent="0.25">
      <c r="A354">
        <v>23</v>
      </c>
      <c r="B354">
        <v>1</v>
      </c>
      <c r="C354">
        <v>1</v>
      </c>
      <c r="D354" t="s">
        <v>30</v>
      </c>
      <c r="E354" t="s">
        <v>334</v>
      </c>
      <c r="F354" t="s">
        <v>329</v>
      </c>
      <c r="G354">
        <v>0.21659999999999999</v>
      </c>
      <c r="H354">
        <v>0.90080000000000005</v>
      </c>
      <c r="I354">
        <v>3.1833500000000001E-2</v>
      </c>
      <c r="J354">
        <v>1.994192</v>
      </c>
      <c r="K354">
        <v>4.287744</v>
      </c>
      <c r="L354">
        <v>4.2683590000000002</v>
      </c>
      <c r="M354">
        <v>3.2904469999999999</v>
      </c>
      <c r="N354">
        <v>3.0502669999999998</v>
      </c>
      <c r="O354">
        <v>0.75671500000000003</v>
      </c>
      <c r="P354">
        <v>3.0502669999999998</v>
      </c>
      <c r="Q354">
        <v>3.2896510000000001</v>
      </c>
      <c r="R354">
        <v>3.2727659999999998</v>
      </c>
      <c r="S354">
        <v>1.0799989999999999</v>
      </c>
      <c r="T354">
        <v>2118010</v>
      </c>
      <c r="U354">
        <v>2118499.9</v>
      </c>
      <c r="V354">
        <v>2133802</v>
      </c>
      <c r="W354">
        <v>95882.6</v>
      </c>
      <c r="X354">
        <v>777056.1</v>
      </c>
      <c r="Y354">
        <v>776566.2</v>
      </c>
      <c r="Z354">
        <v>777056.1</v>
      </c>
      <c r="AA354">
        <v>134966.39999999999</v>
      </c>
      <c r="AB354">
        <v>121896</v>
      </c>
      <c r="AC354">
        <v>617575.5</v>
      </c>
    </row>
    <row r="355" spans="1:29" x14ac:dyDescent="0.25">
      <c r="A355">
        <v>23</v>
      </c>
      <c r="B355">
        <v>1</v>
      </c>
      <c r="C355">
        <v>1</v>
      </c>
      <c r="D355" t="s">
        <v>30</v>
      </c>
      <c r="E355" t="s">
        <v>334</v>
      </c>
      <c r="F355" t="s">
        <v>328</v>
      </c>
      <c r="G355">
        <v>0.14000000000000001</v>
      </c>
      <c r="H355">
        <v>0.91</v>
      </c>
      <c r="I355">
        <v>2.5999999999999999E-2</v>
      </c>
      <c r="J355">
        <v>1.1499999999999999</v>
      </c>
      <c r="K355">
        <v>0.19</v>
      </c>
      <c r="L355">
        <v>3.5999999999999997E-2</v>
      </c>
      <c r="M355">
        <v>3.5999999999999997E-2</v>
      </c>
      <c r="N355">
        <v>3.5999999999999997E-2</v>
      </c>
      <c r="O355">
        <v>0.7</v>
      </c>
      <c r="P355">
        <v>0.7</v>
      </c>
      <c r="Q355">
        <v>0.7</v>
      </c>
      <c r="R355">
        <v>0.7</v>
      </c>
      <c r="S355">
        <v>0.7</v>
      </c>
      <c r="T355">
        <v>1957200</v>
      </c>
      <c r="U355">
        <v>912000</v>
      </c>
      <c r="V355">
        <v>96600</v>
      </c>
      <c r="W355">
        <v>96600</v>
      </c>
      <c r="X355">
        <v>96600</v>
      </c>
      <c r="Y355">
        <v>840000</v>
      </c>
      <c r="Z355">
        <v>840000</v>
      </c>
      <c r="AA355">
        <v>840000</v>
      </c>
      <c r="AB355">
        <v>840000</v>
      </c>
      <c r="AC355">
        <v>840000</v>
      </c>
    </row>
    <row r="356" spans="1:29" x14ac:dyDescent="0.25">
      <c r="A356">
        <v>23</v>
      </c>
      <c r="B356">
        <v>1</v>
      </c>
      <c r="C356">
        <v>1</v>
      </c>
      <c r="D356" t="s">
        <v>30</v>
      </c>
      <c r="E356" t="s">
        <v>334</v>
      </c>
      <c r="F356" t="s">
        <v>326</v>
      </c>
      <c r="G356">
        <v>0.23</v>
      </c>
      <c r="H356">
        <v>0.88</v>
      </c>
      <c r="I356">
        <v>-999</v>
      </c>
      <c r="J356">
        <v>1.9</v>
      </c>
      <c r="K356">
        <v>0.56000000000000005</v>
      </c>
      <c r="L356">
        <v>0.36</v>
      </c>
      <c r="M356">
        <v>-999</v>
      </c>
      <c r="N356">
        <v>-999</v>
      </c>
      <c r="O356">
        <v>-999</v>
      </c>
      <c r="P356">
        <v>-999</v>
      </c>
      <c r="Q356">
        <v>-999</v>
      </c>
      <c r="R356">
        <v>-999</v>
      </c>
      <c r="S356">
        <v>-999</v>
      </c>
      <c r="T356">
        <v>2100000</v>
      </c>
      <c r="U356">
        <v>1773000</v>
      </c>
      <c r="V356">
        <v>1545600</v>
      </c>
      <c r="W356">
        <v>-999</v>
      </c>
      <c r="X356">
        <v>-999</v>
      </c>
      <c r="Y356">
        <v>-999</v>
      </c>
      <c r="Z356">
        <v>-999</v>
      </c>
      <c r="AA356">
        <v>-999</v>
      </c>
      <c r="AB356">
        <v>-999</v>
      </c>
      <c r="AC356">
        <v>-999</v>
      </c>
    </row>
    <row r="357" spans="1:29" x14ac:dyDescent="0.25">
      <c r="A357">
        <v>23</v>
      </c>
      <c r="B357">
        <v>2</v>
      </c>
      <c r="C357">
        <v>1</v>
      </c>
      <c r="D357" t="s">
        <v>30</v>
      </c>
      <c r="E357" t="s">
        <v>333</v>
      </c>
      <c r="F357" t="s">
        <v>331</v>
      </c>
      <c r="G357">
        <v>0.5</v>
      </c>
      <c r="H357">
        <v>40</v>
      </c>
      <c r="I357">
        <v>1.6</v>
      </c>
      <c r="J357">
        <v>0.375</v>
      </c>
      <c r="K357">
        <v>0.6</v>
      </c>
      <c r="L357">
        <v>285.10000000000002</v>
      </c>
      <c r="M357">
        <v>373.1</v>
      </c>
      <c r="N357" t="s">
        <v>330</v>
      </c>
    </row>
    <row r="358" spans="1:29" x14ac:dyDescent="0.25">
      <c r="A358">
        <v>23</v>
      </c>
      <c r="B358">
        <v>2</v>
      </c>
      <c r="C358">
        <v>1</v>
      </c>
      <c r="D358" t="s">
        <v>30</v>
      </c>
      <c r="E358" t="s">
        <v>333</v>
      </c>
      <c r="F358" t="s">
        <v>329</v>
      </c>
      <c r="G358">
        <v>0.21659999999999999</v>
      </c>
      <c r="H358">
        <v>0.90080000000000005</v>
      </c>
      <c r="I358">
        <v>3.1662750000000003E-2</v>
      </c>
      <c r="J358">
        <v>4.2608280000000001</v>
      </c>
      <c r="K358">
        <v>9.9183280000000007</v>
      </c>
      <c r="L358">
        <v>9.8990460000000002</v>
      </c>
      <c r="M358">
        <v>9.816236</v>
      </c>
      <c r="N358">
        <v>9.5773449999999993</v>
      </c>
      <c r="O358">
        <v>3.8919809999999999</v>
      </c>
      <c r="P358">
        <v>9.5773449999999993</v>
      </c>
      <c r="Q358">
        <v>9.8154439999999994</v>
      </c>
      <c r="R358">
        <v>8.9087940000000003</v>
      </c>
      <c r="S358">
        <v>3.3515389999999998</v>
      </c>
      <c r="T358">
        <v>2120156.9</v>
      </c>
      <c r="U358">
        <v>2120355.5</v>
      </c>
      <c r="V358">
        <v>2135740.1</v>
      </c>
      <c r="W358">
        <v>98787</v>
      </c>
      <c r="X358">
        <v>783633.9</v>
      </c>
      <c r="Y358">
        <v>783217.7</v>
      </c>
      <c r="Z358">
        <v>783633.9</v>
      </c>
      <c r="AA358">
        <v>138081.60000000001</v>
      </c>
      <c r="AB358">
        <v>112984.4</v>
      </c>
      <c r="AC358">
        <v>611630.9</v>
      </c>
    </row>
    <row r="359" spans="1:29" x14ac:dyDescent="0.25">
      <c r="A359">
        <v>23</v>
      </c>
      <c r="B359">
        <v>2</v>
      </c>
      <c r="C359">
        <v>1</v>
      </c>
      <c r="D359" t="s">
        <v>30</v>
      </c>
      <c r="E359" t="s">
        <v>333</v>
      </c>
      <c r="F359" t="s">
        <v>328</v>
      </c>
      <c r="G359">
        <v>0.14000000000000001</v>
      </c>
      <c r="H359">
        <v>0.91</v>
      </c>
      <c r="I359">
        <v>2.5999999999999999E-2</v>
      </c>
      <c r="J359">
        <v>1.1499999999999999</v>
      </c>
      <c r="K359">
        <v>0.19</v>
      </c>
      <c r="L359">
        <v>3.5999999999999997E-2</v>
      </c>
      <c r="M359">
        <v>3.5999999999999997E-2</v>
      </c>
      <c r="N359">
        <v>3.5999999999999997E-2</v>
      </c>
      <c r="O359">
        <v>0.7</v>
      </c>
      <c r="P359">
        <v>0.7</v>
      </c>
      <c r="Q359">
        <v>0.7</v>
      </c>
      <c r="R359">
        <v>0.7</v>
      </c>
      <c r="S359">
        <v>0.7</v>
      </c>
      <c r="T359">
        <v>1957200</v>
      </c>
      <c r="U359">
        <v>912000</v>
      </c>
      <c r="V359">
        <v>96600</v>
      </c>
      <c r="W359">
        <v>96600</v>
      </c>
      <c r="X359">
        <v>96600</v>
      </c>
      <c r="Y359">
        <v>840000</v>
      </c>
      <c r="Z359">
        <v>840000</v>
      </c>
      <c r="AA359">
        <v>840000</v>
      </c>
      <c r="AB359">
        <v>840000</v>
      </c>
      <c r="AC359">
        <v>840000</v>
      </c>
    </row>
    <row r="360" spans="1:29" x14ac:dyDescent="0.25">
      <c r="A360">
        <v>23</v>
      </c>
      <c r="B360">
        <v>2</v>
      </c>
      <c r="C360">
        <v>1</v>
      </c>
      <c r="D360" t="s">
        <v>30</v>
      </c>
      <c r="E360" t="s">
        <v>333</v>
      </c>
      <c r="F360" t="s">
        <v>326</v>
      </c>
      <c r="G360">
        <v>0.13</v>
      </c>
      <c r="H360">
        <v>0.91</v>
      </c>
      <c r="I360">
        <v>-999</v>
      </c>
      <c r="J360">
        <v>1.67</v>
      </c>
      <c r="K360">
        <v>0.55789999999999995</v>
      </c>
      <c r="L360">
        <v>-999</v>
      </c>
      <c r="M360">
        <v>-999</v>
      </c>
      <c r="N360">
        <v>-999</v>
      </c>
      <c r="O360">
        <v>-999</v>
      </c>
      <c r="P360">
        <v>-999</v>
      </c>
      <c r="Q360">
        <v>-999</v>
      </c>
      <c r="R360">
        <v>-999</v>
      </c>
      <c r="S360">
        <v>-999</v>
      </c>
      <c r="T360">
        <v>2060500</v>
      </c>
      <c r="U360">
        <v>1712300</v>
      </c>
      <c r="V360">
        <v>-999</v>
      </c>
      <c r="W360">
        <v>-999</v>
      </c>
      <c r="X360">
        <v>-999</v>
      </c>
      <c r="Y360">
        <v>-999</v>
      </c>
      <c r="Z360">
        <v>-999</v>
      </c>
      <c r="AA360">
        <v>-999</v>
      </c>
      <c r="AB360">
        <v>-999</v>
      </c>
      <c r="AC360">
        <v>-999</v>
      </c>
    </row>
    <row r="361" spans="1:29" x14ac:dyDescent="0.25">
      <c r="A361">
        <v>23</v>
      </c>
      <c r="B361">
        <v>3</v>
      </c>
      <c r="C361">
        <v>1</v>
      </c>
      <c r="D361" t="s">
        <v>30</v>
      </c>
      <c r="E361" t="s">
        <v>332</v>
      </c>
      <c r="F361" t="s">
        <v>331</v>
      </c>
      <c r="G361">
        <v>0.4</v>
      </c>
      <c r="H361">
        <v>12</v>
      </c>
      <c r="I361">
        <v>0.6</v>
      </c>
      <c r="J361">
        <v>0.83333299999999999</v>
      </c>
      <c r="K361">
        <v>0.4</v>
      </c>
      <c r="L361">
        <v>285.10000000000002</v>
      </c>
      <c r="M361">
        <v>373.1</v>
      </c>
      <c r="N361" t="s">
        <v>330</v>
      </c>
    </row>
    <row r="362" spans="1:29" x14ac:dyDescent="0.25">
      <c r="A362">
        <v>23</v>
      </c>
      <c r="B362">
        <v>3</v>
      </c>
      <c r="C362">
        <v>1</v>
      </c>
      <c r="D362" t="s">
        <v>30</v>
      </c>
      <c r="E362" t="s">
        <v>332</v>
      </c>
      <c r="F362" t="s">
        <v>329</v>
      </c>
      <c r="G362">
        <v>0.21659999999999999</v>
      </c>
      <c r="H362">
        <v>0.90080000000000005</v>
      </c>
      <c r="I362">
        <v>3.1662750000000003E-2</v>
      </c>
      <c r="J362">
        <v>4.2608280000000001</v>
      </c>
      <c r="K362">
        <v>9.9183280000000007</v>
      </c>
      <c r="L362">
        <v>9.8990460000000002</v>
      </c>
      <c r="M362">
        <v>9.816236</v>
      </c>
      <c r="N362">
        <v>9.5773449999999993</v>
      </c>
      <c r="O362">
        <v>3.8919809999999999</v>
      </c>
      <c r="P362">
        <v>9.5773449999999993</v>
      </c>
      <c r="Q362">
        <v>9.8154439999999994</v>
      </c>
      <c r="R362">
        <v>8.9087940000000003</v>
      </c>
      <c r="S362">
        <v>3.3515389999999998</v>
      </c>
      <c r="T362">
        <v>2120156.9</v>
      </c>
      <c r="U362">
        <v>2120355.5</v>
      </c>
      <c r="V362">
        <v>2135740.1</v>
      </c>
      <c r="W362">
        <v>98787</v>
      </c>
      <c r="X362">
        <v>783633.9</v>
      </c>
      <c r="Y362">
        <v>783217.7</v>
      </c>
      <c r="Z362">
        <v>783633.9</v>
      </c>
      <c r="AA362">
        <v>138081.60000000001</v>
      </c>
      <c r="AB362">
        <v>112984.4</v>
      </c>
      <c r="AC362">
        <v>611630.9</v>
      </c>
    </row>
    <row r="363" spans="1:29" x14ac:dyDescent="0.25">
      <c r="A363">
        <v>23</v>
      </c>
      <c r="B363">
        <v>3</v>
      </c>
      <c r="C363">
        <v>1</v>
      </c>
      <c r="D363" t="s">
        <v>30</v>
      </c>
      <c r="E363" t="s">
        <v>332</v>
      </c>
      <c r="F363" t="s">
        <v>328</v>
      </c>
      <c r="G363">
        <v>0.14000000000000001</v>
      </c>
      <c r="H363">
        <v>0.91</v>
      </c>
      <c r="I363">
        <v>2.5999999999999999E-2</v>
      </c>
      <c r="J363">
        <v>1.1499999999999999</v>
      </c>
      <c r="K363">
        <v>0.19</v>
      </c>
      <c r="L363">
        <v>3.5999999999999997E-2</v>
      </c>
      <c r="M363">
        <v>3.5999999999999997E-2</v>
      </c>
      <c r="N363">
        <v>3.5999999999999997E-2</v>
      </c>
      <c r="O363">
        <v>0.7</v>
      </c>
      <c r="P363">
        <v>0.7</v>
      </c>
      <c r="Q363">
        <v>0.7</v>
      </c>
      <c r="R363">
        <v>0.7</v>
      </c>
      <c r="S363">
        <v>0.7</v>
      </c>
      <c r="T363">
        <v>1957200</v>
      </c>
      <c r="U363">
        <v>912000</v>
      </c>
      <c r="V363">
        <v>96600</v>
      </c>
      <c r="W363">
        <v>96600</v>
      </c>
      <c r="X363">
        <v>96600</v>
      </c>
      <c r="Y363">
        <v>840000</v>
      </c>
      <c r="Z363">
        <v>840000</v>
      </c>
      <c r="AA363">
        <v>840000</v>
      </c>
      <c r="AB363">
        <v>840000</v>
      </c>
      <c r="AC363">
        <v>840000</v>
      </c>
    </row>
    <row r="364" spans="1:29" x14ac:dyDescent="0.25">
      <c r="A364">
        <v>23</v>
      </c>
      <c r="B364">
        <v>3</v>
      </c>
      <c r="C364">
        <v>1</v>
      </c>
      <c r="D364" t="s">
        <v>30</v>
      </c>
      <c r="E364" t="s">
        <v>332</v>
      </c>
      <c r="F364" t="s">
        <v>326</v>
      </c>
      <c r="G364">
        <v>0.72</v>
      </c>
      <c r="H364">
        <v>0.28000000000000003</v>
      </c>
      <c r="I364">
        <v>-999</v>
      </c>
      <c r="J364">
        <v>0.36</v>
      </c>
      <c r="K364">
        <v>0.36</v>
      </c>
      <c r="L364">
        <v>-999</v>
      </c>
      <c r="M364">
        <v>-999</v>
      </c>
      <c r="N364">
        <v>-999</v>
      </c>
      <c r="O364">
        <v>-999</v>
      </c>
      <c r="P364">
        <v>-999</v>
      </c>
      <c r="Q364">
        <v>-999</v>
      </c>
      <c r="R364">
        <v>-999</v>
      </c>
      <c r="S364">
        <v>-999</v>
      </c>
      <c r="T364">
        <v>1545600</v>
      </c>
      <c r="U364">
        <v>1545600</v>
      </c>
      <c r="V364">
        <v>-999</v>
      </c>
      <c r="W364">
        <v>-999</v>
      </c>
      <c r="X364">
        <v>-999</v>
      </c>
      <c r="Y364">
        <v>-999</v>
      </c>
      <c r="Z364">
        <v>-999</v>
      </c>
      <c r="AA364">
        <v>-999</v>
      </c>
      <c r="AB364">
        <v>-999</v>
      </c>
      <c r="AC364">
        <v>-999</v>
      </c>
    </row>
    <row r="365" spans="1:29" x14ac:dyDescent="0.25">
      <c r="A365">
        <v>23</v>
      </c>
      <c r="B365">
        <v>4</v>
      </c>
      <c r="C365">
        <v>1</v>
      </c>
      <c r="D365" t="s">
        <v>30</v>
      </c>
      <c r="E365" t="s">
        <v>327</v>
      </c>
      <c r="F365" t="s">
        <v>331</v>
      </c>
      <c r="G365">
        <v>0.6</v>
      </c>
      <c r="H365">
        <v>8</v>
      </c>
      <c r="I365">
        <v>0.8</v>
      </c>
      <c r="J365">
        <v>0.86666699999999997</v>
      </c>
      <c r="K365">
        <v>0.25</v>
      </c>
      <c r="L365">
        <v>285.10000000000002</v>
      </c>
      <c r="M365">
        <v>373.1</v>
      </c>
      <c r="N365" t="s">
        <v>330</v>
      </c>
    </row>
    <row r="366" spans="1:29" x14ac:dyDescent="0.25">
      <c r="A366">
        <v>23</v>
      </c>
      <c r="B366">
        <v>4</v>
      </c>
      <c r="C366">
        <v>1</v>
      </c>
      <c r="D366" t="s">
        <v>30</v>
      </c>
      <c r="E366" t="s">
        <v>327</v>
      </c>
      <c r="F366" t="s">
        <v>329</v>
      </c>
      <c r="G366">
        <v>0.33012999999999998</v>
      </c>
      <c r="H366">
        <v>0.89549999999999996</v>
      </c>
      <c r="I366">
        <v>2.3158000000000002E-2</v>
      </c>
      <c r="J366">
        <v>13.82334</v>
      </c>
      <c r="K366">
        <v>13.82334</v>
      </c>
      <c r="L366">
        <v>13.82334</v>
      </c>
      <c r="M366">
        <v>13.82334</v>
      </c>
      <c r="N366">
        <v>13.82334</v>
      </c>
      <c r="O366">
        <v>13.82334</v>
      </c>
      <c r="P366">
        <v>13.82334</v>
      </c>
      <c r="Q366">
        <v>13.82334</v>
      </c>
      <c r="R366">
        <v>13.82334</v>
      </c>
      <c r="S366">
        <v>13.82334</v>
      </c>
      <c r="T366">
        <v>1409383.7</v>
      </c>
      <c r="U366">
        <v>1409383.7</v>
      </c>
      <c r="V366">
        <v>1409383.7</v>
      </c>
      <c r="W366">
        <v>1409383.7</v>
      </c>
      <c r="X366">
        <v>1409383.7</v>
      </c>
      <c r="Y366">
        <v>1409383.7</v>
      </c>
      <c r="Z366">
        <v>1409383.7</v>
      </c>
      <c r="AA366">
        <v>1409383.7</v>
      </c>
      <c r="AB366">
        <v>1409383.7</v>
      </c>
      <c r="AC366">
        <v>1409383.7</v>
      </c>
    </row>
    <row r="367" spans="1:29" x14ac:dyDescent="0.25">
      <c r="A367">
        <v>23</v>
      </c>
      <c r="B367">
        <v>4</v>
      </c>
      <c r="C367">
        <v>1</v>
      </c>
      <c r="D367" t="s">
        <v>30</v>
      </c>
      <c r="E367" t="s">
        <v>327</v>
      </c>
      <c r="F367" t="s">
        <v>328</v>
      </c>
      <c r="G367">
        <v>0.17</v>
      </c>
      <c r="H367">
        <v>0.13</v>
      </c>
      <c r="I367">
        <v>2.0000000000000001E-4</v>
      </c>
      <c r="J367">
        <v>68.5</v>
      </c>
      <c r="K367">
        <v>68.5</v>
      </c>
      <c r="L367">
        <v>68.5</v>
      </c>
      <c r="M367">
        <v>68.5</v>
      </c>
      <c r="N367">
        <v>68.5</v>
      </c>
      <c r="O367">
        <v>68.5</v>
      </c>
      <c r="P367">
        <v>68.5</v>
      </c>
      <c r="Q367">
        <v>68.5</v>
      </c>
      <c r="R367">
        <v>68.5</v>
      </c>
      <c r="S367">
        <v>68.5</v>
      </c>
      <c r="T367">
        <v>2926000</v>
      </c>
      <c r="U367">
        <v>2926000</v>
      </c>
      <c r="V367">
        <v>2926000</v>
      </c>
      <c r="W367">
        <v>2926000</v>
      </c>
      <c r="X367">
        <v>2926000</v>
      </c>
      <c r="Y367">
        <v>2926000</v>
      </c>
      <c r="Z367">
        <v>2926000</v>
      </c>
      <c r="AA367">
        <v>2926000</v>
      </c>
      <c r="AB367">
        <v>2926000</v>
      </c>
      <c r="AC367">
        <v>2926000</v>
      </c>
    </row>
    <row r="368" spans="1:29" x14ac:dyDescent="0.25">
      <c r="A368">
        <v>23</v>
      </c>
      <c r="B368">
        <v>4</v>
      </c>
      <c r="C368">
        <v>1</v>
      </c>
      <c r="D368" t="s">
        <v>30</v>
      </c>
      <c r="E368" t="s">
        <v>327</v>
      </c>
      <c r="F368" t="s">
        <v>326</v>
      </c>
      <c r="G368">
        <v>0.08</v>
      </c>
      <c r="H368">
        <v>0.95</v>
      </c>
      <c r="I368">
        <v>-999</v>
      </c>
      <c r="J368">
        <v>-999</v>
      </c>
      <c r="K368">
        <v>-999</v>
      </c>
      <c r="L368">
        <v>-999</v>
      </c>
      <c r="M368">
        <v>-999</v>
      </c>
      <c r="N368">
        <v>-999</v>
      </c>
      <c r="O368">
        <v>-999</v>
      </c>
      <c r="P368">
        <v>-999</v>
      </c>
      <c r="Q368">
        <v>-999</v>
      </c>
      <c r="R368">
        <v>-999</v>
      </c>
      <c r="S368">
        <v>-999</v>
      </c>
      <c r="T368">
        <v>-999</v>
      </c>
      <c r="U368">
        <v>-999</v>
      </c>
      <c r="V368">
        <v>-999</v>
      </c>
      <c r="W368">
        <v>-999</v>
      </c>
      <c r="X368">
        <v>-999</v>
      </c>
      <c r="Y368">
        <v>-999</v>
      </c>
      <c r="Z368">
        <v>-999</v>
      </c>
      <c r="AA368">
        <v>-999</v>
      </c>
      <c r="AB368">
        <v>-999</v>
      </c>
      <c r="AC368">
        <v>-999</v>
      </c>
    </row>
    <row r="369" spans="1:29" x14ac:dyDescent="0.25">
      <c r="A369">
        <v>24</v>
      </c>
      <c r="B369">
        <v>1</v>
      </c>
      <c r="C369">
        <v>1</v>
      </c>
      <c r="D369" t="s">
        <v>31</v>
      </c>
      <c r="E369" t="s">
        <v>342</v>
      </c>
      <c r="F369" t="s">
        <v>331</v>
      </c>
      <c r="G369">
        <v>0.9</v>
      </c>
      <c r="H369">
        <v>70</v>
      </c>
      <c r="I369">
        <v>2.8</v>
      </c>
      <c r="J369">
        <v>0.14285700000000001</v>
      </c>
      <c r="K369">
        <v>0.65</v>
      </c>
      <c r="L369">
        <v>290.10000000000002</v>
      </c>
      <c r="M369">
        <v>305.10000000000002</v>
      </c>
      <c r="N369" t="s">
        <v>330</v>
      </c>
    </row>
    <row r="370" spans="1:29" x14ac:dyDescent="0.25">
      <c r="A370">
        <v>24</v>
      </c>
      <c r="B370">
        <v>1</v>
      </c>
      <c r="C370">
        <v>1</v>
      </c>
      <c r="D370" t="s">
        <v>31</v>
      </c>
      <c r="E370" t="s">
        <v>342</v>
      </c>
      <c r="F370" t="s">
        <v>329</v>
      </c>
      <c r="G370">
        <v>0.21659999999999999</v>
      </c>
      <c r="H370">
        <v>0.90080000000000005</v>
      </c>
      <c r="I370">
        <v>3.1833500000000001E-2</v>
      </c>
      <c r="J370">
        <v>1.994192</v>
      </c>
      <c r="K370">
        <v>4.287744</v>
      </c>
      <c r="L370">
        <v>4.2683590000000002</v>
      </c>
      <c r="M370">
        <v>3.2904469999999999</v>
      </c>
      <c r="N370">
        <v>3.0502669999999998</v>
      </c>
      <c r="O370">
        <v>0.75671500000000003</v>
      </c>
      <c r="P370">
        <v>3.0502669999999998</v>
      </c>
      <c r="Q370">
        <v>3.2896510000000001</v>
      </c>
      <c r="R370">
        <v>3.2727659999999998</v>
      </c>
      <c r="S370">
        <v>1.0799989999999999</v>
      </c>
      <c r="T370">
        <v>2118010</v>
      </c>
      <c r="U370">
        <v>2118499.9</v>
      </c>
      <c r="V370">
        <v>2133802</v>
      </c>
      <c r="W370">
        <v>95882.6</v>
      </c>
      <c r="X370">
        <v>777056.1</v>
      </c>
      <c r="Y370">
        <v>776566.2</v>
      </c>
      <c r="Z370">
        <v>777056.1</v>
      </c>
      <c r="AA370">
        <v>134966.39999999999</v>
      </c>
      <c r="AB370">
        <v>121896</v>
      </c>
      <c r="AC370">
        <v>617575.5</v>
      </c>
    </row>
    <row r="371" spans="1:29" x14ac:dyDescent="0.25">
      <c r="A371">
        <v>24</v>
      </c>
      <c r="B371">
        <v>1</v>
      </c>
      <c r="C371">
        <v>1</v>
      </c>
      <c r="D371" t="s">
        <v>31</v>
      </c>
      <c r="E371" t="s">
        <v>342</v>
      </c>
      <c r="F371" t="s">
        <v>328</v>
      </c>
      <c r="G371">
        <v>0.14000000000000001</v>
      </c>
      <c r="H371">
        <v>0.91</v>
      </c>
      <c r="I371">
        <v>2.5999999999999999E-2</v>
      </c>
      <c r="J371">
        <v>1.1499999999999999</v>
      </c>
      <c r="K371">
        <v>0.19</v>
      </c>
      <c r="L371">
        <v>3.5999999999999997E-2</v>
      </c>
      <c r="M371">
        <v>3.5999999999999997E-2</v>
      </c>
      <c r="N371">
        <v>3.5999999999999997E-2</v>
      </c>
      <c r="O371">
        <v>0.7</v>
      </c>
      <c r="P371">
        <v>0.7</v>
      </c>
      <c r="Q371">
        <v>0.7</v>
      </c>
      <c r="R371">
        <v>0.7</v>
      </c>
      <c r="S371">
        <v>0.7</v>
      </c>
      <c r="T371">
        <v>1957200</v>
      </c>
      <c r="U371">
        <v>912000</v>
      </c>
      <c r="V371">
        <v>96600</v>
      </c>
      <c r="W371">
        <v>96600</v>
      </c>
      <c r="X371">
        <v>96600</v>
      </c>
      <c r="Y371">
        <v>840000</v>
      </c>
      <c r="Z371">
        <v>840000</v>
      </c>
      <c r="AA371">
        <v>840000</v>
      </c>
      <c r="AB371">
        <v>840000</v>
      </c>
      <c r="AC371">
        <v>840000</v>
      </c>
    </row>
    <row r="372" spans="1:29" x14ac:dyDescent="0.25">
      <c r="A372">
        <v>24</v>
      </c>
      <c r="B372">
        <v>1</v>
      </c>
      <c r="C372">
        <v>1</v>
      </c>
      <c r="D372" t="s">
        <v>31</v>
      </c>
      <c r="E372" t="s">
        <v>342</v>
      </c>
      <c r="F372" t="s">
        <v>326</v>
      </c>
      <c r="G372">
        <v>0.23</v>
      </c>
      <c r="H372">
        <v>0.88</v>
      </c>
      <c r="I372">
        <v>-999</v>
      </c>
      <c r="J372">
        <v>1.9</v>
      </c>
      <c r="K372">
        <v>0.56000000000000005</v>
      </c>
      <c r="L372">
        <v>0.36</v>
      </c>
      <c r="M372">
        <v>-999</v>
      </c>
      <c r="N372">
        <v>-999</v>
      </c>
      <c r="O372">
        <v>-999</v>
      </c>
      <c r="P372">
        <v>-999</v>
      </c>
      <c r="Q372">
        <v>-999</v>
      </c>
      <c r="R372">
        <v>-999</v>
      </c>
      <c r="S372">
        <v>-999</v>
      </c>
      <c r="T372">
        <v>2100000</v>
      </c>
      <c r="U372">
        <v>1773000</v>
      </c>
      <c r="V372">
        <v>1545600</v>
      </c>
      <c r="W372">
        <v>-999</v>
      </c>
      <c r="X372">
        <v>-999</v>
      </c>
      <c r="Y372">
        <v>-999</v>
      </c>
      <c r="Z372">
        <v>-999</v>
      </c>
      <c r="AA372">
        <v>-999</v>
      </c>
      <c r="AB372">
        <v>-999</v>
      </c>
      <c r="AC372">
        <v>-999</v>
      </c>
    </row>
    <row r="373" spans="1:29" x14ac:dyDescent="0.25">
      <c r="A373">
        <v>24</v>
      </c>
      <c r="B373">
        <v>2</v>
      </c>
      <c r="C373">
        <v>1</v>
      </c>
      <c r="D373" t="s">
        <v>31</v>
      </c>
      <c r="E373" t="s">
        <v>341</v>
      </c>
      <c r="F373" t="s">
        <v>331</v>
      </c>
      <c r="G373">
        <v>0.7</v>
      </c>
      <c r="H373">
        <v>30</v>
      </c>
      <c r="I373">
        <v>1.2</v>
      </c>
      <c r="J373">
        <v>0.66666700000000001</v>
      </c>
      <c r="K373">
        <v>0.55000000000000004</v>
      </c>
      <c r="L373">
        <v>285.10000000000002</v>
      </c>
      <c r="M373">
        <v>373.1</v>
      </c>
      <c r="N373" t="s">
        <v>330</v>
      </c>
    </row>
    <row r="374" spans="1:29" x14ac:dyDescent="0.25">
      <c r="A374">
        <v>24</v>
      </c>
      <c r="B374">
        <v>2</v>
      </c>
      <c r="C374">
        <v>1</v>
      </c>
      <c r="D374" t="s">
        <v>31</v>
      </c>
      <c r="E374" t="s">
        <v>341</v>
      </c>
      <c r="F374" t="s">
        <v>329</v>
      </c>
      <c r="G374">
        <v>0.21659999999999999</v>
      </c>
      <c r="H374">
        <v>0.90080000000000005</v>
      </c>
      <c r="I374">
        <v>3.1662750000000003E-2</v>
      </c>
      <c r="J374">
        <v>4.2608280000000001</v>
      </c>
      <c r="K374">
        <v>9.9183280000000007</v>
      </c>
      <c r="L374">
        <v>9.8990460000000002</v>
      </c>
      <c r="M374">
        <v>9.816236</v>
      </c>
      <c r="N374">
        <v>9.5773449999999993</v>
      </c>
      <c r="O374">
        <v>3.8919809999999999</v>
      </c>
      <c r="P374">
        <v>9.5773449999999993</v>
      </c>
      <c r="Q374">
        <v>9.8154439999999994</v>
      </c>
      <c r="R374">
        <v>8.9087940000000003</v>
      </c>
      <c r="S374">
        <v>3.3515389999999998</v>
      </c>
      <c r="T374">
        <v>2120156.9</v>
      </c>
      <c r="U374">
        <v>2120355.5</v>
      </c>
      <c r="V374">
        <v>2135740.1</v>
      </c>
      <c r="W374">
        <v>98787</v>
      </c>
      <c r="X374">
        <v>783633.9</v>
      </c>
      <c r="Y374">
        <v>783217.7</v>
      </c>
      <c r="Z374">
        <v>783633.9</v>
      </c>
      <c r="AA374">
        <v>138081.60000000001</v>
      </c>
      <c r="AB374">
        <v>112984.4</v>
      </c>
      <c r="AC374">
        <v>611630.9</v>
      </c>
    </row>
    <row r="375" spans="1:29" x14ac:dyDescent="0.25">
      <c r="A375">
        <v>24</v>
      </c>
      <c r="B375">
        <v>2</v>
      </c>
      <c r="C375">
        <v>1</v>
      </c>
      <c r="D375" t="s">
        <v>31</v>
      </c>
      <c r="E375" t="s">
        <v>341</v>
      </c>
      <c r="F375" t="s">
        <v>328</v>
      </c>
      <c r="G375">
        <v>0.35</v>
      </c>
      <c r="H375">
        <v>0.92</v>
      </c>
      <c r="I375">
        <v>1.49E-2</v>
      </c>
      <c r="J375">
        <v>1.44</v>
      </c>
      <c r="K375">
        <v>0.94750000000000001</v>
      </c>
      <c r="L375">
        <v>3.5999999999999997E-2</v>
      </c>
      <c r="M375">
        <v>3.5999999999999997E-2</v>
      </c>
      <c r="N375">
        <v>3.5999999999999997E-2</v>
      </c>
      <c r="O375">
        <v>3.5999999999999997E-2</v>
      </c>
      <c r="P375">
        <v>3.5999999999999997E-2</v>
      </c>
      <c r="Q375">
        <v>3.5999999999999997E-2</v>
      </c>
      <c r="R375">
        <v>3.5999999999999997E-2</v>
      </c>
      <c r="S375">
        <v>0.15</v>
      </c>
      <c r="T375">
        <v>1478400</v>
      </c>
      <c r="U375">
        <v>1683412.5</v>
      </c>
      <c r="V375">
        <v>96600</v>
      </c>
      <c r="W375">
        <v>96600</v>
      </c>
      <c r="X375">
        <v>96600</v>
      </c>
      <c r="Y375">
        <v>96600</v>
      </c>
      <c r="Z375">
        <v>96600</v>
      </c>
      <c r="AA375">
        <v>96600</v>
      </c>
      <c r="AB375">
        <v>96600</v>
      </c>
      <c r="AC375">
        <v>994000</v>
      </c>
    </row>
    <row r="376" spans="1:29" x14ac:dyDescent="0.25">
      <c r="A376">
        <v>24</v>
      </c>
      <c r="B376">
        <v>2</v>
      </c>
      <c r="C376">
        <v>1</v>
      </c>
      <c r="D376" t="s">
        <v>31</v>
      </c>
      <c r="E376" t="s">
        <v>341</v>
      </c>
      <c r="F376" t="s">
        <v>326</v>
      </c>
      <c r="G376">
        <v>0.13</v>
      </c>
      <c r="H376">
        <v>0.91</v>
      </c>
      <c r="I376">
        <v>-999</v>
      </c>
      <c r="J376">
        <v>0.64</v>
      </c>
      <c r="K376">
        <v>0.36</v>
      </c>
      <c r="L376">
        <v>-999</v>
      </c>
      <c r="M376">
        <v>-999</v>
      </c>
      <c r="N376">
        <v>-999</v>
      </c>
      <c r="O376">
        <v>-999</v>
      </c>
      <c r="P376">
        <v>-999</v>
      </c>
      <c r="Q376">
        <v>-999</v>
      </c>
      <c r="R376">
        <v>-999</v>
      </c>
      <c r="S376">
        <v>-999</v>
      </c>
      <c r="T376">
        <v>1787100</v>
      </c>
      <c r="U376">
        <v>1545600</v>
      </c>
      <c r="V376">
        <v>-999</v>
      </c>
      <c r="W376">
        <v>-999</v>
      </c>
      <c r="X376">
        <v>-999</v>
      </c>
      <c r="Y376">
        <v>-999</v>
      </c>
      <c r="Z376">
        <v>-999</v>
      </c>
      <c r="AA376">
        <v>-999</v>
      </c>
      <c r="AB376">
        <v>-999</v>
      </c>
      <c r="AC376">
        <v>-999</v>
      </c>
    </row>
    <row r="377" spans="1:29" x14ac:dyDescent="0.25">
      <c r="A377">
        <v>24</v>
      </c>
      <c r="B377">
        <v>3</v>
      </c>
      <c r="C377">
        <v>1</v>
      </c>
      <c r="D377" t="s">
        <v>31</v>
      </c>
      <c r="E377" t="s">
        <v>340</v>
      </c>
      <c r="F377" t="s">
        <v>331</v>
      </c>
      <c r="G377">
        <v>0.5</v>
      </c>
      <c r="H377">
        <v>10</v>
      </c>
      <c r="I377">
        <v>0.66700000000000004</v>
      </c>
      <c r="J377">
        <v>0.92307700000000004</v>
      </c>
      <c r="K377">
        <v>0.35</v>
      </c>
      <c r="L377">
        <v>285.10000000000002</v>
      </c>
      <c r="M377">
        <v>373.1</v>
      </c>
      <c r="N377" t="s">
        <v>330</v>
      </c>
    </row>
    <row r="378" spans="1:29" x14ac:dyDescent="0.25">
      <c r="A378">
        <v>24</v>
      </c>
      <c r="B378">
        <v>3</v>
      </c>
      <c r="C378">
        <v>1</v>
      </c>
      <c r="D378" t="s">
        <v>31</v>
      </c>
      <c r="E378" t="s">
        <v>340</v>
      </c>
      <c r="F378" t="s">
        <v>329</v>
      </c>
      <c r="G378">
        <v>0.21659999999999999</v>
      </c>
      <c r="H378">
        <v>0.90080000000000005</v>
      </c>
      <c r="I378">
        <v>3.1662750000000003E-2</v>
      </c>
      <c r="J378">
        <v>4.2608280000000001</v>
      </c>
      <c r="K378">
        <v>9.9183280000000007</v>
      </c>
      <c r="L378">
        <v>9.8990460000000002</v>
      </c>
      <c r="M378">
        <v>9.816236</v>
      </c>
      <c r="N378">
        <v>9.5773449999999993</v>
      </c>
      <c r="O378">
        <v>3.8919809999999999</v>
      </c>
      <c r="P378">
        <v>9.5773449999999993</v>
      </c>
      <c r="Q378">
        <v>9.8154439999999994</v>
      </c>
      <c r="R378">
        <v>8.9087940000000003</v>
      </c>
      <c r="S378">
        <v>3.3515389999999998</v>
      </c>
      <c r="T378">
        <v>2120156.9</v>
      </c>
      <c r="U378">
        <v>2120355.5</v>
      </c>
      <c r="V378">
        <v>2135740.1</v>
      </c>
      <c r="W378">
        <v>98787</v>
      </c>
      <c r="X378">
        <v>783633.9</v>
      </c>
      <c r="Y378">
        <v>783217.7</v>
      </c>
      <c r="Z378">
        <v>783633.9</v>
      </c>
      <c r="AA378">
        <v>138081.60000000001</v>
      </c>
      <c r="AB378">
        <v>112984.4</v>
      </c>
      <c r="AC378">
        <v>611630.9</v>
      </c>
    </row>
    <row r="379" spans="1:29" x14ac:dyDescent="0.25">
      <c r="A379">
        <v>24</v>
      </c>
      <c r="B379">
        <v>3</v>
      </c>
      <c r="C379">
        <v>1</v>
      </c>
      <c r="D379" t="s">
        <v>31</v>
      </c>
      <c r="E379" t="s">
        <v>340</v>
      </c>
      <c r="F379" t="s">
        <v>328</v>
      </c>
      <c r="G379">
        <v>0.35</v>
      </c>
      <c r="H379">
        <v>0.92</v>
      </c>
      <c r="I379">
        <v>1.49E-2</v>
      </c>
      <c r="J379">
        <v>1.44</v>
      </c>
      <c r="K379">
        <v>0.94750000000000001</v>
      </c>
      <c r="L379">
        <v>3.5999999999999997E-2</v>
      </c>
      <c r="M379">
        <v>3.5999999999999997E-2</v>
      </c>
      <c r="N379">
        <v>3.5999999999999997E-2</v>
      </c>
      <c r="O379">
        <v>3.5999999999999997E-2</v>
      </c>
      <c r="P379">
        <v>3.5999999999999997E-2</v>
      </c>
      <c r="Q379">
        <v>3.5999999999999997E-2</v>
      </c>
      <c r="R379">
        <v>3.5999999999999997E-2</v>
      </c>
      <c r="S379">
        <v>0.15</v>
      </c>
      <c r="T379">
        <v>1478400</v>
      </c>
      <c r="U379">
        <v>1683412.5</v>
      </c>
      <c r="V379">
        <v>96600</v>
      </c>
      <c r="W379">
        <v>96600</v>
      </c>
      <c r="X379">
        <v>96600</v>
      </c>
      <c r="Y379">
        <v>96600</v>
      </c>
      <c r="Z379">
        <v>96600</v>
      </c>
      <c r="AA379">
        <v>96600</v>
      </c>
      <c r="AB379">
        <v>96600</v>
      </c>
      <c r="AC379">
        <v>994000</v>
      </c>
    </row>
    <row r="380" spans="1:29" x14ac:dyDescent="0.25">
      <c r="A380">
        <v>24</v>
      </c>
      <c r="B380">
        <v>3</v>
      </c>
      <c r="C380">
        <v>1</v>
      </c>
      <c r="D380" t="s">
        <v>31</v>
      </c>
      <c r="E380" t="s">
        <v>340</v>
      </c>
      <c r="F380" t="s">
        <v>326</v>
      </c>
      <c r="G380">
        <v>0.72</v>
      </c>
      <c r="H380">
        <v>0.28000000000000003</v>
      </c>
      <c r="I380">
        <v>-999</v>
      </c>
      <c r="J380">
        <v>0.36</v>
      </c>
      <c r="K380">
        <v>0.36</v>
      </c>
      <c r="L380">
        <v>-999</v>
      </c>
      <c r="M380">
        <v>-999</v>
      </c>
      <c r="N380">
        <v>-999</v>
      </c>
      <c r="O380">
        <v>-999</v>
      </c>
      <c r="P380">
        <v>-999</v>
      </c>
      <c r="Q380">
        <v>-999</v>
      </c>
      <c r="R380">
        <v>-999</v>
      </c>
      <c r="S380">
        <v>-999</v>
      </c>
      <c r="T380">
        <v>1545600</v>
      </c>
      <c r="U380">
        <v>1545600</v>
      </c>
      <c r="V380">
        <v>-999</v>
      </c>
      <c r="W380">
        <v>-999</v>
      </c>
      <c r="X380">
        <v>-999</v>
      </c>
      <c r="Y380">
        <v>-999</v>
      </c>
      <c r="Z380">
        <v>-999</v>
      </c>
      <c r="AA380">
        <v>-999</v>
      </c>
      <c r="AB380">
        <v>-999</v>
      </c>
      <c r="AC380">
        <v>-999</v>
      </c>
    </row>
    <row r="381" spans="1:29" x14ac:dyDescent="0.25">
      <c r="A381">
        <v>24</v>
      </c>
      <c r="B381">
        <v>4</v>
      </c>
      <c r="C381">
        <v>1</v>
      </c>
      <c r="D381" t="s">
        <v>31</v>
      </c>
      <c r="E381" t="s">
        <v>339</v>
      </c>
      <c r="F381" t="s">
        <v>331</v>
      </c>
      <c r="G381">
        <v>0.7</v>
      </c>
      <c r="H381">
        <v>3</v>
      </c>
      <c r="I381">
        <v>0.3</v>
      </c>
      <c r="J381">
        <v>0.94444399999999995</v>
      </c>
      <c r="K381">
        <v>0.1</v>
      </c>
      <c r="L381">
        <v>285.10000000000002</v>
      </c>
      <c r="M381">
        <v>373.1</v>
      </c>
      <c r="N381" t="s">
        <v>330</v>
      </c>
    </row>
    <row r="382" spans="1:29" x14ac:dyDescent="0.25">
      <c r="A382">
        <v>24</v>
      </c>
      <c r="B382">
        <v>4</v>
      </c>
      <c r="C382">
        <v>1</v>
      </c>
      <c r="D382" t="s">
        <v>31</v>
      </c>
      <c r="E382" t="s">
        <v>339</v>
      </c>
      <c r="F382" t="s">
        <v>329</v>
      </c>
      <c r="G382">
        <v>0.33012999999999998</v>
      </c>
      <c r="H382">
        <v>0.89549999999999996</v>
      </c>
      <c r="I382">
        <v>2.3158000000000002E-2</v>
      </c>
      <c r="J382">
        <v>13.82334</v>
      </c>
      <c r="K382">
        <v>13.82334</v>
      </c>
      <c r="L382">
        <v>13.82334</v>
      </c>
      <c r="M382">
        <v>13.82334</v>
      </c>
      <c r="N382">
        <v>13.82334</v>
      </c>
      <c r="O382">
        <v>13.82334</v>
      </c>
      <c r="P382">
        <v>13.82334</v>
      </c>
      <c r="Q382">
        <v>13.82334</v>
      </c>
      <c r="R382">
        <v>13.82334</v>
      </c>
      <c r="S382">
        <v>13.82334</v>
      </c>
      <c r="T382">
        <v>1409383.7</v>
      </c>
      <c r="U382">
        <v>1409383.7</v>
      </c>
      <c r="V382">
        <v>1409383.7</v>
      </c>
      <c r="W382">
        <v>1409383.7</v>
      </c>
      <c r="X382">
        <v>1409383.7</v>
      </c>
      <c r="Y382">
        <v>1409383.7</v>
      </c>
      <c r="Z382">
        <v>1409383.7</v>
      </c>
      <c r="AA382">
        <v>1409383.7</v>
      </c>
      <c r="AB382">
        <v>1409383.7</v>
      </c>
      <c r="AC382">
        <v>1409383.7</v>
      </c>
    </row>
    <row r="383" spans="1:29" x14ac:dyDescent="0.25">
      <c r="A383">
        <v>24</v>
      </c>
      <c r="B383">
        <v>4</v>
      </c>
      <c r="C383">
        <v>1</v>
      </c>
      <c r="D383" t="s">
        <v>31</v>
      </c>
      <c r="E383" t="s">
        <v>339</v>
      </c>
      <c r="F383" t="s">
        <v>328</v>
      </c>
      <c r="G383">
        <v>0.35</v>
      </c>
      <c r="H383">
        <v>0.9</v>
      </c>
      <c r="I383">
        <v>5.0000000000000001E-3</v>
      </c>
      <c r="J383">
        <v>0.6</v>
      </c>
      <c r="K383">
        <v>0.6</v>
      </c>
      <c r="L383">
        <v>0.6</v>
      </c>
      <c r="M383">
        <v>0.6</v>
      </c>
      <c r="N383">
        <v>0.6</v>
      </c>
      <c r="O383">
        <v>0.6</v>
      </c>
      <c r="P383">
        <v>0.6</v>
      </c>
      <c r="Q383">
        <v>0.6</v>
      </c>
      <c r="R383">
        <v>0.6</v>
      </c>
      <c r="S383">
        <v>68.5</v>
      </c>
      <c r="T383">
        <v>1408000</v>
      </c>
      <c r="U383">
        <v>1408000</v>
      </c>
      <c r="V383">
        <v>1408000</v>
      </c>
      <c r="W383">
        <v>1408000</v>
      </c>
      <c r="X383">
        <v>1408000</v>
      </c>
      <c r="Y383">
        <v>1408000</v>
      </c>
      <c r="Z383">
        <v>1408000</v>
      </c>
      <c r="AA383">
        <v>1408000</v>
      </c>
      <c r="AB383">
        <v>1408000</v>
      </c>
      <c r="AC383">
        <v>2926000</v>
      </c>
    </row>
    <row r="384" spans="1:29" x14ac:dyDescent="0.25">
      <c r="A384">
        <v>24</v>
      </c>
      <c r="B384">
        <v>4</v>
      </c>
      <c r="C384">
        <v>1</v>
      </c>
      <c r="D384" t="s">
        <v>31</v>
      </c>
      <c r="E384" t="s">
        <v>339</v>
      </c>
      <c r="F384" t="s">
        <v>326</v>
      </c>
      <c r="G384">
        <v>0.08</v>
      </c>
      <c r="H384">
        <v>0.95</v>
      </c>
      <c r="I384">
        <v>-999</v>
      </c>
      <c r="J384">
        <v>-999</v>
      </c>
      <c r="K384">
        <v>-999</v>
      </c>
      <c r="L384">
        <v>-999</v>
      </c>
      <c r="M384">
        <v>-999</v>
      </c>
      <c r="N384">
        <v>-999</v>
      </c>
      <c r="O384">
        <v>-999</v>
      </c>
      <c r="P384">
        <v>-999</v>
      </c>
      <c r="Q384">
        <v>-999</v>
      </c>
      <c r="R384">
        <v>-999</v>
      </c>
      <c r="S384">
        <v>-999</v>
      </c>
      <c r="T384">
        <v>-999</v>
      </c>
      <c r="U384">
        <v>-999</v>
      </c>
      <c r="V384">
        <v>-999</v>
      </c>
      <c r="W384">
        <v>-999</v>
      </c>
      <c r="X384">
        <v>-999</v>
      </c>
      <c r="Y384">
        <v>-999</v>
      </c>
      <c r="Z384">
        <v>-999</v>
      </c>
      <c r="AA384">
        <v>-999</v>
      </c>
      <c r="AB384">
        <v>-999</v>
      </c>
      <c r="AC384">
        <v>-999</v>
      </c>
    </row>
    <row r="385" spans="1:29" x14ac:dyDescent="0.25">
      <c r="A385">
        <v>25</v>
      </c>
      <c r="B385">
        <v>1</v>
      </c>
      <c r="C385">
        <v>1</v>
      </c>
      <c r="D385" t="s">
        <v>32</v>
      </c>
      <c r="E385" t="s">
        <v>342</v>
      </c>
      <c r="F385" t="s">
        <v>331</v>
      </c>
      <c r="G385">
        <v>0.7</v>
      </c>
      <c r="H385">
        <v>120</v>
      </c>
      <c r="I385">
        <v>4.8</v>
      </c>
      <c r="J385">
        <v>0.125</v>
      </c>
      <c r="K385">
        <v>0.6</v>
      </c>
      <c r="L385">
        <v>292.10000000000002</v>
      </c>
      <c r="M385">
        <v>300.10000000000002</v>
      </c>
      <c r="N385" t="s">
        <v>330</v>
      </c>
    </row>
    <row r="386" spans="1:29" x14ac:dyDescent="0.25">
      <c r="A386">
        <v>25</v>
      </c>
      <c r="B386">
        <v>1</v>
      </c>
      <c r="C386">
        <v>1</v>
      </c>
      <c r="D386" t="s">
        <v>32</v>
      </c>
      <c r="E386" t="s">
        <v>342</v>
      </c>
      <c r="F386" t="s">
        <v>329</v>
      </c>
      <c r="G386">
        <v>0.21659999999999999</v>
      </c>
      <c r="H386">
        <v>0.90080000000000005</v>
      </c>
      <c r="I386">
        <v>3.1833500000000001E-2</v>
      </c>
      <c r="J386">
        <v>1.994192</v>
      </c>
      <c r="K386">
        <v>4.287744</v>
      </c>
      <c r="L386">
        <v>4.2683590000000002</v>
      </c>
      <c r="M386">
        <v>3.2904469999999999</v>
      </c>
      <c r="N386">
        <v>3.0502669999999998</v>
      </c>
      <c r="O386">
        <v>0.75671500000000003</v>
      </c>
      <c r="P386">
        <v>3.0502669999999998</v>
      </c>
      <c r="Q386">
        <v>3.2896510000000001</v>
      </c>
      <c r="R386">
        <v>3.2727659999999998</v>
      </c>
      <c r="S386">
        <v>1.0799989999999999</v>
      </c>
      <c r="T386">
        <v>2118010</v>
      </c>
      <c r="U386">
        <v>2118499.9</v>
      </c>
      <c r="V386">
        <v>2133802</v>
      </c>
      <c r="W386">
        <v>95882.6</v>
      </c>
      <c r="X386">
        <v>777056.1</v>
      </c>
      <c r="Y386">
        <v>776566.2</v>
      </c>
      <c r="Z386">
        <v>777056.1</v>
      </c>
      <c r="AA386">
        <v>134966.39999999999</v>
      </c>
      <c r="AB386">
        <v>121896</v>
      </c>
      <c r="AC386">
        <v>617575.5</v>
      </c>
    </row>
    <row r="387" spans="1:29" x14ac:dyDescent="0.25">
      <c r="A387">
        <v>25</v>
      </c>
      <c r="B387">
        <v>1</v>
      </c>
      <c r="C387">
        <v>1</v>
      </c>
      <c r="D387" t="s">
        <v>32</v>
      </c>
      <c r="E387" t="s">
        <v>342</v>
      </c>
      <c r="F387" t="s">
        <v>328</v>
      </c>
      <c r="G387">
        <v>0.14000000000000001</v>
      </c>
      <c r="H387">
        <v>0.91</v>
      </c>
      <c r="I387">
        <v>2.5999999999999999E-2</v>
      </c>
      <c r="J387">
        <v>1.1499999999999999</v>
      </c>
      <c r="K387">
        <v>0.19</v>
      </c>
      <c r="L387">
        <v>3.5999999999999997E-2</v>
      </c>
      <c r="M387">
        <v>3.5999999999999997E-2</v>
      </c>
      <c r="N387">
        <v>3.5999999999999997E-2</v>
      </c>
      <c r="O387">
        <v>0.7</v>
      </c>
      <c r="P387">
        <v>0.7</v>
      </c>
      <c r="Q387">
        <v>0.7</v>
      </c>
      <c r="R387">
        <v>0.7</v>
      </c>
      <c r="S387">
        <v>0.7</v>
      </c>
      <c r="T387">
        <v>1957200</v>
      </c>
      <c r="U387">
        <v>912000</v>
      </c>
      <c r="V387">
        <v>96600</v>
      </c>
      <c r="W387">
        <v>96600</v>
      </c>
      <c r="X387">
        <v>96600</v>
      </c>
      <c r="Y387">
        <v>840000</v>
      </c>
      <c r="Z387">
        <v>840000</v>
      </c>
      <c r="AA387">
        <v>840000</v>
      </c>
      <c r="AB387">
        <v>840000</v>
      </c>
      <c r="AC387">
        <v>840000</v>
      </c>
    </row>
    <row r="388" spans="1:29" x14ac:dyDescent="0.25">
      <c r="A388">
        <v>25</v>
      </c>
      <c r="B388">
        <v>1</v>
      </c>
      <c r="C388">
        <v>1</v>
      </c>
      <c r="D388" t="s">
        <v>32</v>
      </c>
      <c r="E388" t="s">
        <v>342</v>
      </c>
      <c r="F388" t="s">
        <v>326</v>
      </c>
      <c r="G388">
        <v>0.23</v>
      </c>
      <c r="H388">
        <v>0.88</v>
      </c>
      <c r="I388">
        <v>-999</v>
      </c>
      <c r="J388">
        <v>1.9</v>
      </c>
      <c r="K388">
        <v>0.56000000000000005</v>
      </c>
      <c r="L388">
        <v>0.36</v>
      </c>
      <c r="M388">
        <v>-999</v>
      </c>
      <c r="N388">
        <v>-999</v>
      </c>
      <c r="O388">
        <v>-999</v>
      </c>
      <c r="P388">
        <v>-999</v>
      </c>
      <c r="Q388">
        <v>-999</v>
      </c>
      <c r="R388">
        <v>-999</v>
      </c>
      <c r="S388">
        <v>-999</v>
      </c>
      <c r="T388">
        <v>2100000</v>
      </c>
      <c r="U388">
        <v>1773000</v>
      </c>
      <c r="V388">
        <v>1545600</v>
      </c>
      <c r="W388">
        <v>-999</v>
      </c>
      <c r="X388">
        <v>-999</v>
      </c>
      <c r="Y388">
        <v>-999</v>
      </c>
      <c r="Z388">
        <v>-999</v>
      </c>
      <c r="AA388">
        <v>-999</v>
      </c>
      <c r="AB388">
        <v>-999</v>
      </c>
      <c r="AC388">
        <v>-999</v>
      </c>
    </row>
    <row r="389" spans="1:29" x14ac:dyDescent="0.25">
      <c r="A389">
        <v>25</v>
      </c>
      <c r="B389">
        <v>2</v>
      </c>
      <c r="C389">
        <v>1</v>
      </c>
      <c r="D389" t="s">
        <v>32</v>
      </c>
      <c r="E389" t="s">
        <v>341</v>
      </c>
      <c r="F389" t="s">
        <v>331</v>
      </c>
      <c r="G389">
        <v>0.5</v>
      </c>
      <c r="H389">
        <v>40</v>
      </c>
      <c r="I389">
        <v>1.6</v>
      </c>
      <c r="J389">
        <v>0.3</v>
      </c>
      <c r="K389">
        <v>0.5</v>
      </c>
      <c r="L389">
        <v>290.10000000000002</v>
      </c>
      <c r="M389">
        <v>300.10000000000002</v>
      </c>
      <c r="N389" t="s">
        <v>330</v>
      </c>
    </row>
    <row r="390" spans="1:29" x14ac:dyDescent="0.25">
      <c r="A390">
        <v>25</v>
      </c>
      <c r="B390">
        <v>2</v>
      </c>
      <c r="C390">
        <v>1</v>
      </c>
      <c r="D390" t="s">
        <v>32</v>
      </c>
      <c r="E390" t="s">
        <v>341</v>
      </c>
      <c r="F390" t="s">
        <v>329</v>
      </c>
      <c r="G390">
        <v>0.21659999999999999</v>
      </c>
      <c r="H390">
        <v>0.90080000000000005</v>
      </c>
      <c r="I390">
        <v>3.1833500000000001E-2</v>
      </c>
      <c r="J390">
        <v>1.994192</v>
      </c>
      <c r="K390">
        <v>4.287744</v>
      </c>
      <c r="L390">
        <v>4.2683590000000002</v>
      </c>
      <c r="M390">
        <v>3.2904469999999999</v>
      </c>
      <c r="N390">
        <v>3.0502669999999998</v>
      </c>
      <c r="O390">
        <v>0.75671500000000003</v>
      </c>
      <c r="P390">
        <v>3.0502669999999998</v>
      </c>
      <c r="Q390">
        <v>3.2896510000000001</v>
      </c>
      <c r="R390">
        <v>3.2727659999999998</v>
      </c>
      <c r="S390">
        <v>1.0799989999999999</v>
      </c>
      <c r="T390">
        <v>2118010</v>
      </c>
      <c r="U390">
        <v>2118499.9</v>
      </c>
      <c r="V390">
        <v>2133802</v>
      </c>
      <c r="W390">
        <v>95882.6</v>
      </c>
      <c r="X390">
        <v>777056.1</v>
      </c>
      <c r="Y390">
        <v>776566.2</v>
      </c>
      <c r="Z390">
        <v>777056.1</v>
      </c>
      <c r="AA390">
        <v>134966.39999999999</v>
      </c>
      <c r="AB390">
        <v>121896</v>
      </c>
      <c r="AC390">
        <v>617575.5</v>
      </c>
    </row>
    <row r="391" spans="1:29" x14ac:dyDescent="0.25">
      <c r="A391">
        <v>25</v>
      </c>
      <c r="B391">
        <v>2</v>
      </c>
      <c r="C391">
        <v>1</v>
      </c>
      <c r="D391" t="s">
        <v>32</v>
      </c>
      <c r="E391" t="s">
        <v>341</v>
      </c>
      <c r="F391" t="s">
        <v>328</v>
      </c>
      <c r="G391">
        <v>0.14000000000000001</v>
      </c>
      <c r="H391">
        <v>0.91</v>
      </c>
      <c r="I391">
        <v>2.5999999999999999E-2</v>
      </c>
      <c r="J391">
        <v>1.1499999999999999</v>
      </c>
      <c r="K391">
        <v>0.19</v>
      </c>
      <c r="L391">
        <v>3.5999999999999997E-2</v>
      </c>
      <c r="M391">
        <v>3.5999999999999997E-2</v>
      </c>
      <c r="N391">
        <v>3.5999999999999997E-2</v>
      </c>
      <c r="O391">
        <v>0.7</v>
      </c>
      <c r="P391">
        <v>0.7</v>
      </c>
      <c r="Q391">
        <v>0.7</v>
      </c>
      <c r="R391">
        <v>0.7</v>
      </c>
      <c r="S391">
        <v>0.7</v>
      </c>
      <c r="T391">
        <v>1957200</v>
      </c>
      <c r="U391">
        <v>912000</v>
      </c>
      <c r="V391">
        <v>96600</v>
      </c>
      <c r="W391">
        <v>96600</v>
      </c>
      <c r="X391">
        <v>96600</v>
      </c>
      <c r="Y391">
        <v>840000</v>
      </c>
      <c r="Z391">
        <v>840000</v>
      </c>
      <c r="AA391">
        <v>840000</v>
      </c>
      <c r="AB391">
        <v>840000</v>
      </c>
      <c r="AC391">
        <v>840000</v>
      </c>
    </row>
    <row r="392" spans="1:29" x14ac:dyDescent="0.25">
      <c r="A392">
        <v>25</v>
      </c>
      <c r="B392">
        <v>2</v>
      </c>
      <c r="C392">
        <v>1</v>
      </c>
      <c r="D392" t="s">
        <v>32</v>
      </c>
      <c r="E392" t="s">
        <v>341</v>
      </c>
      <c r="F392" t="s">
        <v>326</v>
      </c>
      <c r="G392">
        <v>0.23</v>
      </c>
      <c r="H392">
        <v>0.88</v>
      </c>
      <c r="I392">
        <v>-999</v>
      </c>
      <c r="J392">
        <v>1.9</v>
      </c>
      <c r="K392">
        <v>0.56000000000000005</v>
      </c>
      <c r="L392">
        <v>0.36</v>
      </c>
      <c r="M392">
        <v>-999</v>
      </c>
      <c r="N392">
        <v>-999</v>
      </c>
      <c r="O392">
        <v>-999</v>
      </c>
      <c r="P392">
        <v>-999</v>
      </c>
      <c r="Q392">
        <v>-999</v>
      </c>
      <c r="R392">
        <v>-999</v>
      </c>
      <c r="S392">
        <v>-999</v>
      </c>
      <c r="T392">
        <v>2100000</v>
      </c>
      <c r="U392">
        <v>1773000</v>
      </c>
      <c r="V392">
        <v>1545600</v>
      </c>
      <c r="W392">
        <v>-999</v>
      </c>
      <c r="X392">
        <v>-999</v>
      </c>
      <c r="Y392">
        <v>-999</v>
      </c>
      <c r="Z392">
        <v>-999</v>
      </c>
      <c r="AA392">
        <v>-999</v>
      </c>
      <c r="AB392">
        <v>-999</v>
      </c>
      <c r="AC392">
        <v>-999</v>
      </c>
    </row>
    <row r="393" spans="1:29" x14ac:dyDescent="0.25">
      <c r="A393">
        <v>25</v>
      </c>
      <c r="B393">
        <v>3</v>
      </c>
      <c r="C393">
        <v>1</v>
      </c>
      <c r="D393" t="s">
        <v>32</v>
      </c>
      <c r="E393" t="s">
        <v>340</v>
      </c>
      <c r="F393" t="s">
        <v>331</v>
      </c>
      <c r="G393">
        <v>0.4</v>
      </c>
      <c r="H393">
        <v>12</v>
      </c>
      <c r="I393">
        <v>0.48</v>
      </c>
      <c r="J393">
        <v>0.5</v>
      </c>
      <c r="K393">
        <v>0.5</v>
      </c>
      <c r="L393">
        <v>290.10000000000002</v>
      </c>
      <c r="M393">
        <v>300.10000000000002</v>
      </c>
      <c r="N393" t="s">
        <v>330</v>
      </c>
    </row>
    <row r="394" spans="1:29" x14ac:dyDescent="0.25">
      <c r="A394">
        <v>25</v>
      </c>
      <c r="B394">
        <v>3</v>
      </c>
      <c r="C394">
        <v>1</v>
      </c>
      <c r="D394" t="s">
        <v>32</v>
      </c>
      <c r="E394" t="s">
        <v>340</v>
      </c>
      <c r="F394" t="s">
        <v>329</v>
      </c>
      <c r="G394">
        <v>0.21659999999999999</v>
      </c>
      <c r="H394">
        <v>0.90080000000000005</v>
      </c>
      <c r="I394">
        <v>3.1833500000000001E-2</v>
      </c>
      <c r="J394">
        <v>1.994192</v>
      </c>
      <c r="K394">
        <v>4.287744</v>
      </c>
      <c r="L394">
        <v>4.2683590000000002</v>
      </c>
      <c r="M394">
        <v>3.2904469999999999</v>
      </c>
      <c r="N394">
        <v>3.0502669999999998</v>
      </c>
      <c r="O394">
        <v>0.75671500000000003</v>
      </c>
      <c r="P394">
        <v>3.0502669999999998</v>
      </c>
      <c r="Q394">
        <v>3.2896510000000001</v>
      </c>
      <c r="R394">
        <v>3.2727659999999998</v>
      </c>
      <c r="S394">
        <v>1.0799989999999999</v>
      </c>
      <c r="T394">
        <v>2118010</v>
      </c>
      <c r="U394">
        <v>2118499.9</v>
      </c>
      <c r="V394">
        <v>2133802</v>
      </c>
      <c r="W394">
        <v>95882.6</v>
      </c>
      <c r="X394">
        <v>777056.1</v>
      </c>
      <c r="Y394">
        <v>776566.2</v>
      </c>
      <c r="Z394">
        <v>777056.1</v>
      </c>
      <c r="AA394">
        <v>134966.39999999999</v>
      </c>
      <c r="AB394">
        <v>121896</v>
      </c>
      <c r="AC394">
        <v>617575.5</v>
      </c>
    </row>
    <row r="395" spans="1:29" x14ac:dyDescent="0.25">
      <c r="A395">
        <v>25</v>
      </c>
      <c r="B395">
        <v>3</v>
      </c>
      <c r="C395">
        <v>1</v>
      </c>
      <c r="D395" t="s">
        <v>32</v>
      </c>
      <c r="E395" t="s">
        <v>340</v>
      </c>
      <c r="F395" t="s">
        <v>328</v>
      </c>
      <c r="G395">
        <v>0.14000000000000001</v>
      </c>
      <c r="H395">
        <v>0.91</v>
      </c>
      <c r="I395">
        <v>2.5999999999999999E-2</v>
      </c>
      <c r="J395">
        <v>1.1499999999999999</v>
      </c>
      <c r="K395">
        <v>0.19</v>
      </c>
      <c r="L395">
        <v>3.5999999999999997E-2</v>
      </c>
      <c r="M395">
        <v>3.5999999999999997E-2</v>
      </c>
      <c r="N395">
        <v>3.5999999999999997E-2</v>
      </c>
      <c r="O395">
        <v>0.7</v>
      </c>
      <c r="P395">
        <v>0.7</v>
      </c>
      <c r="Q395">
        <v>0.7</v>
      </c>
      <c r="R395">
        <v>0.7</v>
      </c>
      <c r="S395">
        <v>0.7</v>
      </c>
      <c r="T395">
        <v>1957200</v>
      </c>
      <c r="U395">
        <v>912000</v>
      </c>
      <c r="V395">
        <v>96600</v>
      </c>
      <c r="W395">
        <v>96600</v>
      </c>
      <c r="X395">
        <v>96600</v>
      </c>
      <c r="Y395">
        <v>840000</v>
      </c>
      <c r="Z395">
        <v>840000</v>
      </c>
      <c r="AA395">
        <v>840000</v>
      </c>
      <c r="AB395">
        <v>840000</v>
      </c>
      <c r="AC395">
        <v>840000</v>
      </c>
    </row>
    <row r="396" spans="1:29" x14ac:dyDescent="0.25">
      <c r="A396">
        <v>25</v>
      </c>
      <c r="B396">
        <v>3</v>
      </c>
      <c r="C396">
        <v>1</v>
      </c>
      <c r="D396" t="s">
        <v>32</v>
      </c>
      <c r="E396" t="s">
        <v>340</v>
      </c>
      <c r="F396" t="s">
        <v>326</v>
      </c>
      <c r="G396">
        <v>0.13</v>
      </c>
      <c r="H396">
        <v>0.91</v>
      </c>
      <c r="I396">
        <v>-999</v>
      </c>
      <c r="J396">
        <v>1.67</v>
      </c>
      <c r="K396">
        <v>0.55789999999999995</v>
      </c>
      <c r="L396">
        <v>-999</v>
      </c>
      <c r="M396">
        <v>-999</v>
      </c>
      <c r="N396">
        <v>-999</v>
      </c>
      <c r="O396">
        <v>-999</v>
      </c>
      <c r="P396">
        <v>-999</v>
      </c>
      <c r="Q396">
        <v>-999</v>
      </c>
      <c r="R396">
        <v>-999</v>
      </c>
      <c r="S396">
        <v>-999</v>
      </c>
      <c r="T396">
        <v>2060500</v>
      </c>
      <c r="U396">
        <v>1712300</v>
      </c>
      <c r="V396">
        <v>-999</v>
      </c>
      <c r="W396">
        <v>-999</v>
      </c>
      <c r="X396">
        <v>-999</v>
      </c>
      <c r="Y396">
        <v>-999</v>
      </c>
      <c r="Z396">
        <v>-999</v>
      </c>
      <c r="AA396">
        <v>-999</v>
      </c>
      <c r="AB396">
        <v>-999</v>
      </c>
      <c r="AC396">
        <v>-999</v>
      </c>
    </row>
    <row r="397" spans="1:29" x14ac:dyDescent="0.25">
      <c r="A397">
        <v>25</v>
      </c>
      <c r="B397">
        <v>4</v>
      </c>
      <c r="C397">
        <v>1</v>
      </c>
      <c r="D397" t="s">
        <v>32</v>
      </c>
      <c r="E397" t="s">
        <v>339</v>
      </c>
      <c r="F397" t="s">
        <v>331</v>
      </c>
      <c r="G397">
        <v>0.4</v>
      </c>
      <c r="H397">
        <v>8</v>
      </c>
      <c r="I397">
        <v>0.4</v>
      </c>
      <c r="J397">
        <v>0.769231</v>
      </c>
      <c r="K397">
        <v>0.35</v>
      </c>
      <c r="L397">
        <v>290.10000000000002</v>
      </c>
      <c r="M397">
        <v>300.10000000000002</v>
      </c>
      <c r="N397" t="s">
        <v>330</v>
      </c>
    </row>
    <row r="398" spans="1:29" x14ac:dyDescent="0.25">
      <c r="A398">
        <v>25</v>
      </c>
      <c r="B398">
        <v>4</v>
      </c>
      <c r="C398">
        <v>1</v>
      </c>
      <c r="D398" t="s">
        <v>32</v>
      </c>
      <c r="E398" t="s">
        <v>339</v>
      </c>
      <c r="F398" t="s">
        <v>329</v>
      </c>
      <c r="G398">
        <v>0.33239999999999997</v>
      </c>
      <c r="H398">
        <v>0.85260000000000002</v>
      </c>
      <c r="I398">
        <v>1.0364999999999999E-2</v>
      </c>
      <c r="J398">
        <v>0.89340399999999998</v>
      </c>
      <c r="K398">
        <v>0.83138000000000001</v>
      </c>
      <c r="L398">
        <v>0.103294</v>
      </c>
      <c r="M398">
        <v>8.0076999999999995E-2</v>
      </c>
      <c r="N398">
        <v>0.14973</v>
      </c>
      <c r="O398">
        <v>0.14973</v>
      </c>
      <c r="P398">
        <v>0.14973</v>
      </c>
      <c r="Q398">
        <v>0.14973</v>
      </c>
      <c r="R398">
        <v>0.906671</v>
      </c>
      <c r="S398">
        <v>0.906671</v>
      </c>
      <c r="T398">
        <v>1064223.7</v>
      </c>
      <c r="U398">
        <v>207832.1</v>
      </c>
      <c r="V398">
        <v>911978.3</v>
      </c>
      <c r="W398">
        <v>164648.79999999999</v>
      </c>
      <c r="X398">
        <v>592634.30000000005</v>
      </c>
      <c r="Y398">
        <v>592634.30000000005</v>
      </c>
      <c r="Z398">
        <v>592634.30000000005</v>
      </c>
      <c r="AA398">
        <v>592634.30000000005</v>
      </c>
      <c r="AB398">
        <v>643094.9</v>
      </c>
      <c r="AC398">
        <v>643094.9</v>
      </c>
    </row>
    <row r="399" spans="1:29" x14ac:dyDescent="0.25">
      <c r="A399">
        <v>25</v>
      </c>
      <c r="B399">
        <v>4</v>
      </c>
      <c r="C399">
        <v>1</v>
      </c>
      <c r="D399" t="s">
        <v>32</v>
      </c>
      <c r="E399" t="s">
        <v>339</v>
      </c>
      <c r="F399" t="s">
        <v>328</v>
      </c>
      <c r="G399">
        <v>0.14000000000000001</v>
      </c>
      <c r="H399">
        <v>0.91</v>
      </c>
      <c r="I399">
        <v>1.4200000000000001E-2</v>
      </c>
      <c r="J399">
        <v>1.1499999999999999</v>
      </c>
      <c r="K399">
        <v>0.15</v>
      </c>
      <c r="L399">
        <v>0.15</v>
      </c>
      <c r="M399">
        <v>0.03</v>
      </c>
      <c r="N399">
        <v>0.03</v>
      </c>
      <c r="O399">
        <v>0.03</v>
      </c>
      <c r="P399">
        <v>0.04</v>
      </c>
      <c r="Q399">
        <v>0.04</v>
      </c>
      <c r="R399">
        <v>0.04</v>
      </c>
      <c r="S399">
        <v>0.16</v>
      </c>
      <c r="T399">
        <v>1957200</v>
      </c>
      <c r="U399">
        <v>994000</v>
      </c>
      <c r="V399">
        <v>994000</v>
      </c>
      <c r="W399">
        <v>1206</v>
      </c>
      <c r="X399">
        <v>1206</v>
      </c>
      <c r="Y399">
        <v>1206</v>
      </c>
      <c r="Z399">
        <v>10080</v>
      </c>
      <c r="AA399">
        <v>10080</v>
      </c>
      <c r="AB399">
        <v>10080</v>
      </c>
      <c r="AC399">
        <v>609000</v>
      </c>
    </row>
    <row r="400" spans="1:29" x14ac:dyDescent="0.25">
      <c r="A400">
        <v>25</v>
      </c>
      <c r="B400">
        <v>4</v>
      </c>
      <c r="C400">
        <v>1</v>
      </c>
      <c r="D400" t="s">
        <v>32</v>
      </c>
      <c r="E400" t="s">
        <v>339</v>
      </c>
      <c r="F400" t="s">
        <v>326</v>
      </c>
      <c r="G400">
        <v>0.13</v>
      </c>
      <c r="H400">
        <v>0.91</v>
      </c>
      <c r="I400">
        <v>-999</v>
      </c>
      <c r="J400">
        <v>1.67</v>
      </c>
      <c r="K400">
        <v>0.55789999999999995</v>
      </c>
      <c r="L400">
        <v>-999</v>
      </c>
      <c r="M400">
        <v>-999</v>
      </c>
      <c r="N400">
        <v>-999</v>
      </c>
      <c r="O400">
        <v>-999</v>
      </c>
      <c r="P400">
        <v>-999</v>
      </c>
      <c r="Q400">
        <v>-999</v>
      </c>
      <c r="R400">
        <v>-999</v>
      </c>
      <c r="S400">
        <v>-999</v>
      </c>
      <c r="T400">
        <v>2060500</v>
      </c>
      <c r="U400">
        <v>1712300</v>
      </c>
      <c r="V400">
        <v>-999</v>
      </c>
      <c r="W400">
        <v>-999</v>
      </c>
      <c r="X400">
        <v>-999</v>
      </c>
      <c r="Y400">
        <v>-999</v>
      </c>
      <c r="Z400">
        <v>-999</v>
      </c>
      <c r="AA400">
        <v>-999</v>
      </c>
      <c r="AB400">
        <v>-999</v>
      </c>
      <c r="AC400">
        <v>-999</v>
      </c>
    </row>
    <row r="401" spans="1:29" x14ac:dyDescent="0.25">
      <c r="A401">
        <v>26</v>
      </c>
      <c r="B401">
        <v>1</v>
      </c>
      <c r="C401">
        <v>1</v>
      </c>
      <c r="D401" t="s">
        <v>33</v>
      </c>
      <c r="E401" t="s">
        <v>342</v>
      </c>
      <c r="F401" t="s">
        <v>331</v>
      </c>
      <c r="G401">
        <v>0.7</v>
      </c>
      <c r="H401">
        <v>100</v>
      </c>
      <c r="I401">
        <v>4</v>
      </c>
      <c r="J401">
        <v>0.14285700000000001</v>
      </c>
      <c r="K401">
        <v>0.65</v>
      </c>
      <c r="L401">
        <v>292.10000000000002</v>
      </c>
      <c r="M401">
        <v>300.10000000000002</v>
      </c>
      <c r="N401" t="s">
        <v>330</v>
      </c>
    </row>
    <row r="402" spans="1:29" x14ac:dyDescent="0.25">
      <c r="A402">
        <v>26</v>
      </c>
      <c r="B402">
        <v>1</v>
      </c>
      <c r="C402">
        <v>1</v>
      </c>
      <c r="D402" t="s">
        <v>33</v>
      </c>
      <c r="E402" t="s">
        <v>342</v>
      </c>
      <c r="F402" t="s">
        <v>329</v>
      </c>
      <c r="G402">
        <v>0.21659999999999999</v>
      </c>
      <c r="H402">
        <v>0.90080000000000005</v>
      </c>
      <c r="I402">
        <v>3.1833500000000001E-2</v>
      </c>
      <c r="J402">
        <v>1.994192</v>
      </c>
      <c r="K402">
        <v>4.287744</v>
      </c>
      <c r="L402">
        <v>4.2683590000000002</v>
      </c>
      <c r="M402">
        <v>3.2904469999999999</v>
      </c>
      <c r="N402">
        <v>3.0502669999999998</v>
      </c>
      <c r="O402">
        <v>0.75671500000000003</v>
      </c>
      <c r="P402">
        <v>3.0502669999999998</v>
      </c>
      <c r="Q402">
        <v>3.2896510000000001</v>
      </c>
      <c r="R402">
        <v>3.2727659999999998</v>
      </c>
      <c r="S402">
        <v>1.0799989999999999</v>
      </c>
      <c r="T402">
        <v>2118010</v>
      </c>
      <c r="U402">
        <v>2118499.9</v>
      </c>
      <c r="V402">
        <v>2133802</v>
      </c>
      <c r="W402">
        <v>95882.6</v>
      </c>
      <c r="X402">
        <v>777056.1</v>
      </c>
      <c r="Y402">
        <v>776566.2</v>
      </c>
      <c r="Z402">
        <v>777056.1</v>
      </c>
      <c r="AA402">
        <v>134966.39999999999</v>
      </c>
      <c r="AB402">
        <v>121896</v>
      </c>
      <c r="AC402">
        <v>617575.5</v>
      </c>
    </row>
    <row r="403" spans="1:29" x14ac:dyDescent="0.25">
      <c r="A403">
        <v>26</v>
      </c>
      <c r="B403">
        <v>1</v>
      </c>
      <c r="C403">
        <v>1</v>
      </c>
      <c r="D403" t="s">
        <v>33</v>
      </c>
      <c r="E403" t="s">
        <v>342</v>
      </c>
      <c r="F403" t="s">
        <v>328</v>
      </c>
      <c r="G403">
        <v>0.14000000000000001</v>
      </c>
      <c r="H403">
        <v>0.91</v>
      </c>
      <c r="I403">
        <v>2.5999999999999999E-2</v>
      </c>
      <c r="J403">
        <v>1.1499999999999999</v>
      </c>
      <c r="K403">
        <v>0.19</v>
      </c>
      <c r="L403">
        <v>3.5999999999999997E-2</v>
      </c>
      <c r="M403">
        <v>3.5999999999999997E-2</v>
      </c>
      <c r="N403">
        <v>3.5999999999999997E-2</v>
      </c>
      <c r="O403">
        <v>0.7</v>
      </c>
      <c r="P403">
        <v>0.7</v>
      </c>
      <c r="Q403">
        <v>0.7</v>
      </c>
      <c r="R403">
        <v>0.7</v>
      </c>
      <c r="S403">
        <v>0.7</v>
      </c>
      <c r="T403">
        <v>1957200</v>
      </c>
      <c r="U403">
        <v>912000</v>
      </c>
      <c r="V403">
        <v>96600</v>
      </c>
      <c r="W403">
        <v>96600</v>
      </c>
      <c r="X403">
        <v>96600</v>
      </c>
      <c r="Y403">
        <v>840000</v>
      </c>
      <c r="Z403">
        <v>840000</v>
      </c>
      <c r="AA403">
        <v>840000</v>
      </c>
      <c r="AB403">
        <v>840000</v>
      </c>
      <c r="AC403">
        <v>840000</v>
      </c>
    </row>
    <row r="404" spans="1:29" x14ac:dyDescent="0.25">
      <c r="A404">
        <v>26</v>
      </c>
      <c r="B404">
        <v>1</v>
      </c>
      <c r="C404">
        <v>1</v>
      </c>
      <c r="D404" t="s">
        <v>33</v>
      </c>
      <c r="E404" t="s">
        <v>342</v>
      </c>
      <c r="F404" t="s">
        <v>326</v>
      </c>
      <c r="G404">
        <v>0.23</v>
      </c>
      <c r="H404">
        <v>0.88</v>
      </c>
      <c r="I404">
        <v>-999</v>
      </c>
      <c r="J404">
        <v>1.9</v>
      </c>
      <c r="K404">
        <v>0.56000000000000005</v>
      </c>
      <c r="L404">
        <v>0.36</v>
      </c>
      <c r="M404">
        <v>-999</v>
      </c>
      <c r="N404">
        <v>-999</v>
      </c>
      <c r="O404">
        <v>-999</v>
      </c>
      <c r="P404">
        <v>-999</v>
      </c>
      <c r="Q404">
        <v>-999</v>
      </c>
      <c r="R404">
        <v>-999</v>
      </c>
      <c r="S404">
        <v>-999</v>
      </c>
      <c r="T404">
        <v>2100000</v>
      </c>
      <c r="U404">
        <v>1773000</v>
      </c>
      <c r="V404">
        <v>1545600</v>
      </c>
      <c r="W404">
        <v>-999</v>
      </c>
      <c r="X404">
        <v>-999</v>
      </c>
      <c r="Y404">
        <v>-999</v>
      </c>
      <c r="Z404">
        <v>-999</v>
      </c>
      <c r="AA404">
        <v>-999</v>
      </c>
      <c r="AB404">
        <v>-999</v>
      </c>
      <c r="AC404">
        <v>-999</v>
      </c>
    </row>
    <row r="405" spans="1:29" x14ac:dyDescent="0.25">
      <c r="A405">
        <v>26</v>
      </c>
      <c r="B405">
        <v>2</v>
      </c>
      <c r="C405">
        <v>1</v>
      </c>
      <c r="D405" t="s">
        <v>33</v>
      </c>
      <c r="E405" t="s">
        <v>341</v>
      </c>
      <c r="F405" t="s">
        <v>331</v>
      </c>
      <c r="G405">
        <v>0.5</v>
      </c>
      <c r="H405">
        <v>40</v>
      </c>
      <c r="I405">
        <v>1.6</v>
      </c>
      <c r="J405">
        <v>0.33333299999999999</v>
      </c>
      <c r="K405">
        <v>0.55000000000000004</v>
      </c>
      <c r="L405">
        <v>290.10000000000002</v>
      </c>
      <c r="M405">
        <v>300.10000000000002</v>
      </c>
      <c r="N405" t="s">
        <v>330</v>
      </c>
    </row>
    <row r="406" spans="1:29" x14ac:dyDescent="0.25">
      <c r="A406">
        <v>26</v>
      </c>
      <c r="B406">
        <v>2</v>
      </c>
      <c r="C406">
        <v>1</v>
      </c>
      <c r="D406" t="s">
        <v>33</v>
      </c>
      <c r="E406" t="s">
        <v>341</v>
      </c>
      <c r="F406" t="s">
        <v>329</v>
      </c>
      <c r="G406">
        <v>0.21659999999999999</v>
      </c>
      <c r="H406">
        <v>0.90080000000000005</v>
      </c>
      <c r="I406">
        <v>3.1833500000000001E-2</v>
      </c>
      <c r="J406">
        <v>1.994192</v>
      </c>
      <c r="K406">
        <v>4.287744</v>
      </c>
      <c r="L406">
        <v>4.2683590000000002</v>
      </c>
      <c r="M406">
        <v>3.2904469999999999</v>
      </c>
      <c r="N406">
        <v>3.0502669999999998</v>
      </c>
      <c r="O406">
        <v>0.75671500000000003</v>
      </c>
      <c r="P406">
        <v>3.0502669999999998</v>
      </c>
      <c r="Q406">
        <v>3.2896510000000001</v>
      </c>
      <c r="R406">
        <v>3.2727659999999998</v>
      </c>
      <c r="S406">
        <v>1.0799989999999999</v>
      </c>
      <c r="T406">
        <v>2118010</v>
      </c>
      <c r="U406">
        <v>2118499.9</v>
      </c>
      <c r="V406">
        <v>2133802</v>
      </c>
      <c r="W406">
        <v>95882.6</v>
      </c>
      <c r="X406">
        <v>777056.1</v>
      </c>
      <c r="Y406">
        <v>776566.2</v>
      </c>
      <c r="Z406">
        <v>777056.1</v>
      </c>
      <c r="AA406">
        <v>134966.39999999999</v>
      </c>
      <c r="AB406">
        <v>121896</v>
      </c>
      <c r="AC406">
        <v>617575.5</v>
      </c>
    </row>
    <row r="407" spans="1:29" x14ac:dyDescent="0.25">
      <c r="A407">
        <v>26</v>
      </c>
      <c r="B407">
        <v>2</v>
      </c>
      <c r="C407">
        <v>1</v>
      </c>
      <c r="D407" t="s">
        <v>33</v>
      </c>
      <c r="E407" t="s">
        <v>341</v>
      </c>
      <c r="F407" t="s">
        <v>328</v>
      </c>
      <c r="G407">
        <v>0.14000000000000001</v>
      </c>
      <c r="H407">
        <v>0.91</v>
      </c>
      <c r="I407">
        <v>2.5999999999999999E-2</v>
      </c>
      <c r="J407">
        <v>1.1499999999999999</v>
      </c>
      <c r="K407">
        <v>0.19</v>
      </c>
      <c r="L407">
        <v>3.5999999999999997E-2</v>
      </c>
      <c r="M407">
        <v>3.5999999999999997E-2</v>
      </c>
      <c r="N407">
        <v>3.5999999999999997E-2</v>
      </c>
      <c r="O407">
        <v>0.7</v>
      </c>
      <c r="P407">
        <v>0.7</v>
      </c>
      <c r="Q407">
        <v>0.7</v>
      </c>
      <c r="R407">
        <v>0.7</v>
      </c>
      <c r="S407">
        <v>0.7</v>
      </c>
      <c r="T407">
        <v>1957200</v>
      </c>
      <c r="U407">
        <v>912000</v>
      </c>
      <c r="V407">
        <v>96600</v>
      </c>
      <c r="W407">
        <v>96600</v>
      </c>
      <c r="X407">
        <v>96600</v>
      </c>
      <c r="Y407">
        <v>840000</v>
      </c>
      <c r="Z407">
        <v>840000</v>
      </c>
      <c r="AA407">
        <v>840000</v>
      </c>
      <c r="AB407">
        <v>840000</v>
      </c>
      <c r="AC407">
        <v>840000</v>
      </c>
    </row>
    <row r="408" spans="1:29" x14ac:dyDescent="0.25">
      <c r="A408">
        <v>26</v>
      </c>
      <c r="B408">
        <v>2</v>
      </c>
      <c r="C408">
        <v>1</v>
      </c>
      <c r="D408" t="s">
        <v>33</v>
      </c>
      <c r="E408" t="s">
        <v>341</v>
      </c>
      <c r="F408" t="s">
        <v>326</v>
      </c>
      <c r="G408">
        <v>0.23</v>
      </c>
      <c r="H408">
        <v>0.88</v>
      </c>
      <c r="I408">
        <v>-999</v>
      </c>
      <c r="J408">
        <v>1.9</v>
      </c>
      <c r="K408">
        <v>0.56000000000000005</v>
      </c>
      <c r="L408">
        <v>0.36</v>
      </c>
      <c r="M408">
        <v>-999</v>
      </c>
      <c r="N408">
        <v>-999</v>
      </c>
      <c r="O408">
        <v>-999</v>
      </c>
      <c r="P408">
        <v>-999</v>
      </c>
      <c r="Q408">
        <v>-999</v>
      </c>
      <c r="R408">
        <v>-999</v>
      </c>
      <c r="S408">
        <v>-999</v>
      </c>
      <c r="T408">
        <v>2100000</v>
      </c>
      <c r="U408">
        <v>1773000</v>
      </c>
      <c r="V408">
        <v>1545600</v>
      </c>
      <c r="W408">
        <v>-999</v>
      </c>
      <c r="X408">
        <v>-999</v>
      </c>
      <c r="Y408">
        <v>-999</v>
      </c>
      <c r="Z408">
        <v>-999</v>
      </c>
      <c r="AA408">
        <v>-999</v>
      </c>
      <c r="AB408">
        <v>-999</v>
      </c>
      <c r="AC408">
        <v>-999</v>
      </c>
    </row>
    <row r="409" spans="1:29" x14ac:dyDescent="0.25">
      <c r="A409">
        <v>26</v>
      </c>
      <c r="B409">
        <v>3</v>
      </c>
      <c r="C409">
        <v>1</v>
      </c>
      <c r="D409" t="s">
        <v>33</v>
      </c>
      <c r="E409" t="s">
        <v>340</v>
      </c>
      <c r="F409" t="s">
        <v>331</v>
      </c>
      <c r="G409">
        <v>0.4</v>
      </c>
      <c r="H409">
        <v>12</v>
      </c>
      <c r="I409">
        <v>0.48</v>
      </c>
      <c r="J409">
        <v>0.66666700000000001</v>
      </c>
      <c r="K409">
        <v>0.55000000000000004</v>
      </c>
      <c r="L409">
        <v>290.10000000000002</v>
      </c>
      <c r="M409">
        <v>300.10000000000002</v>
      </c>
      <c r="N409" t="s">
        <v>330</v>
      </c>
    </row>
    <row r="410" spans="1:29" x14ac:dyDescent="0.25">
      <c r="A410">
        <v>26</v>
      </c>
      <c r="B410">
        <v>3</v>
      </c>
      <c r="C410">
        <v>1</v>
      </c>
      <c r="D410" t="s">
        <v>33</v>
      </c>
      <c r="E410" t="s">
        <v>340</v>
      </c>
      <c r="F410" t="s">
        <v>329</v>
      </c>
      <c r="G410">
        <v>0.21659999999999999</v>
      </c>
      <c r="H410">
        <v>0.90080000000000005</v>
      </c>
      <c r="I410">
        <v>3.1833500000000001E-2</v>
      </c>
      <c r="J410">
        <v>1.994192</v>
      </c>
      <c r="K410">
        <v>4.287744</v>
      </c>
      <c r="L410">
        <v>4.2683590000000002</v>
      </c>
      <c r="M410">
        <v>3.2904469999999999</v>
      </c>
      <c r="N410">
        <v>3.0502669999999998</v>
      </c>
      <c r="O410">
        <v>0.75671500000000003</v>
      </c>
      <c r="P410">
        <v>3.0502669999999998</v>
      </c>
      <c r="Q410">
        <v>3.2896510000000001</v>
      </c>
      <c r="R410">
        <v>3.2727659999999998</v>
      </c>
      <c r="S410">
        <v>1.0799989999999999</v>
      </c>
      <c r="T410">
        <v>2118010</v>
      </c>
      <c r="U410">
        <v>2118499.9</v>
      </c>
      <c r="V410">
        <v>2133802</v>
      </c>
      <c r="W410">
        <v>95882.6</v>
      </c>
      <c r="X410">
        <v>777056.1</v>
      </c>
      <c r="Y410">
        <v>776566.2</v>
      </c>
      <c r="Z410">
        <v>777056.1</v>
      </c>
      <c r="AA410">
        <v>134966.39999999999</v>
      </c>
      <c r="AB410">
        <v>121896</v>
      </c>
      <c r="AC410">
        <v>617575.5</v>
      </c>
    </row>
    <row r="411" spans="1:29" x14ac:dyDescent="0.25">
      <c r="A411">
        <v>26</v>
      </c>
      <c r="B411">
        <v>3</v>
      </c>
      <c r="C411">
        <v>1</v>
      </c>
      <c r="D411" t="s">
        <v>33</v>
      </c>
      <c r="E411" t="s">
        <v>340</v>
      </c>
      <c r="F411" t="s">
        <v>328</v>
      </c>
      <c r="G411">
        <v>0.14000000000000001</v>
      </c>
      <c r="H411">
        <v>0.91</v>
      </c>
      <c r="I411">
        <v>2.5999999999999999E-2</v>
      </c>
      <c r="J411">
        <v>1.1499999999999999</v>
      </c>
      <c r="K411">
        <v>0.19</v>
      </c>
      <c r="L411">
        <v>3.5999999999999997E-2</v>
      </c>
      <c r="M411">
        <v>3.5999999999999997E-2</v>
      </c>
      <c r="N411">
        <v>3.5999999999999997E-2</v>
      </c>
      <c r="O411">
        <v>0.7</v>
      </c>
      <c r="P411">
        <v>0.7</v>
      </c>
      <c r="Q411">
        <v>0.7</v>
      </c>
      <c r="R411">
        <v>0.7</v>
      </c>
      <c r="S411">
        <v>0.7</v>
      </c>
      <c r="T411">
        <v>1957200</v>
      </c>
      <c r="U411">
        <v>912000</v>
      </c>
      <c r="V411">
        <v>96600</v>
      </c>
      <c r="W411">
        <v>96600</v>
      </c>
      <c r="X411">
        <v>96600</v>
      </c>
      <c r="Y411">
        <v>840000</v>
      </c>
      <c r="Z411">
        <v>840000</v>
      </c>
      <c r="AA411">
        <v>840000</v>
      </c>
      <c r="AB411">
        <v>840000</v>
      </c>
      <c r="AC411">
        <v>840000</v>
      </c>
    </row>
    <row r="412" spans="1:29" x14ac:dyDescent="0.25">
      <c r="A412">
        <v>26</v>
      </c>
      <c r="B412">
        <v>3</v>
      </c>
      <c r="C412">
        <v>1</v>
      </c>
      <c r="D412" t="s">
        <v>33</v>
      </c>
      <c r="E412" t="s">
        <v>340</v>
      </c>
      <c r="F412" t="s">
        <v>326</v>
      </c>
      <c r="G412">
        <v>0.13</v>
      </c>
      <c r="H412">
        <v>0.91</v>
      </c>
      <c r="I412">
        <v>-999</v>
      </c>
      <c r="J412">
        <v>1.67</v>
      </c>
      <c r="K412">
        <v>0.55789999999999995</v>
      </c>
      <c r="L412">
        <v>-999</v>
      </c>
      <c r="M412">
        <v>-999</v>
      </c>
      <c r="N412">
        <v>-999</v>
      </c>
      <c r="O412">
        <v>-999</v>
      </c>
      <c r="P412">
        <v>-999</v>
      </c>
      <c r="Q412">
        <v>-999</v>
      </c>
      <c r="R412">
        <v>-999</v>
      </c>
      <c r="S412">
        <v>-999</v>
      </c>
      <c r="T412">
        <v>2060500</v>
      </c>
      <c r="U412">
        <v>1712300</v>
      </c>
      <c r="V412">
        <v>-999</v>
      </c>
      <c r="W412">
        <v>-999</v>
      </c>
      <c r="X412">
        <v>-999</v>
      </c>
      <c r="Y412">
        <v>-999</v>
      </c>
      <c r="Z412">
        <v>-999</v>
      </c>
      <c r="AA412">
        <v>-999</v>
      </c>
      <c r="AB412">
        <v>-999</v>
      </c>
      <c r="AC412">
        <v>-999</v>
      </c>
    </row>
    <row r="413" spans="1:29" x14ac:dyDescent="0.25">
      <c r="A413">
        <v>26</v>
      </c>
      <c r="B413">
        <v>4</v>
      </c>
      <c r="C413">
        <v>1</v>
      </c>
      <c r="D413" t="s">
        <v>33</v>
      </c>
      <c r="E413" t="s">
        <v>339</v>
      </c>
      <c r="F413" t="s">
        <v>331</v>
      </c>
      <c r="G413">
        <v>0.6</v>
      </c>
      <c r="H413">
        <v>8</v>
      </c>
      <c r="I413">
        <v>0.4</v>
      </c>
      <c r="J413">
        <v>0.769231</v>
      </c>
      <c r="K413">
        <v>0.35</v>
      </c>
      <c r="L413">
        <v>290.10000000000002</v>
      </c>
      <c r="M413">
        <v>300.10000000000002</v>
      </c>
      <c r="N413" t="s">
        <v>330</v>
      </c>
    </row>
    <row r="414" spans="1:29" x14ac:dyDescent="0.25">
      <c r="A414">
        <v>26</v>
      </c>
      <c r="B414">
        <v>4</v>
      </c>
      <c r="C414">
        <v>1</v>
      </c>
      <c r="D414" t="s">
        <v>33</v>
      </c>
      <c r="E414" t="s">
        <v>339</v>
      </c>
      <c r="F414" t="s">
        <v>329</v>
      </c>
      <c r="G414">
        <v>0.45119999999999999</v>
      </c>
      <c r="H414">
        <v>0.90959999999999996</v>
      </c>
      <c r="I414">
        <v>9.6325000000000004E-3</v>
      </c>
      <c r="J414">
        <v>1.254813</v>
      </c>
      <c r="K414">
        <v>2.9684520000000001</v>
      </c>
      <c r="L414">
        <v>2.2607330000000001</v>
      </c>
      <c r="M414">
        <v>2.2319019999999998</v>
      </c>
      <c r="N414">
        <v>2.2319019999999998</v>
      </c>
      <c r="O414">
        <v>2.2319019999999998</v>
      </c>
      <c r="P414">
        <v>2.2319019999999998</v>
      </c>
      <c r="Q414">
        <v>2.2319019999999998</v>
      </c>
      <c r="R414">
        <v>2.974431</v>
      </c>
      <c r="S414">
        <v>0.89608600000000005</v>
      </c>
      <c r="T414">
        <v>2352091.2000000002</v>
      </c>
      <c r="U414">
        <v>166899.4</v>
      </c>
      <c r="V414">
        <v>1145250</v>
      </c>
      <c r="W414">
        <v>117279.3</v>
      </c>
      <c r="X414">
        <v>117279.3</v>
      </c>
      <c r="Y414">
        <v>117279.3</v>
      </c>
      <c r="Z414">
        <v>117279.3</v>
      </c>
      <c r="AA414">
        <v>117279.3</v>
      </c>
      <c r="AB414">
        <v>174593.7</v>
      </c>
      <c r="AC414">
        <v>649754.30000000005</v>
      </c>
    </row>
    <row r="415" spans="1:29" x14ac:dyDescent="0.25">
      <c r="A415">
        <v>26</v>
      </c>
      <c r="B415">
        <v>4</v>
      </c>
      <c r="C415">
        <v>1</v>
      </c>
      <c r="D415" t="s">
        <v>33</v>
      </c>
      <c r="E415" t="s">
        <v>339</v>
      </c>
      <c r="F415" t="s">
        <v>328</v>
      </c>
      <c r="G415">
        <v>0.14000000000000001</v>
      </c>
      <c r="H415">
        <v>0.91</v>
      </c>
      <c r="I415">
        <v>1.4200000000000001E-2</v>
      </c>
      <c r="J415">
        <v>1.1499999999999999</v>
      </c>
      <c r="K415">
        <v>0.15</v>
      </c>
      <c r="L415">
        <v>0.15</v>
      </c>
      <c r="M415">
        <v>0.03</v>
      </c>
      <c r="N415">
        <v>0.03</v>
      </c>
      <c r="O415">
        <v>0.03</v>
      </c>
      <c r="P415">
        <v>0.04</v>
      </c>
      <c r="Q415">
        <v>0.04</v>
      </c>
      <c r="R415">
        <v>0.04</v>
      </c>
      <c r="S415">
        <v>0.16</v>
      </c>
      <c r="T415">
        <v>1957200</v>
      </c>
      <c r="U415">
        <v>994000</v>
      </c>
      <c r="V415">
        <v>994000</v>
      </c>
      <c r="W415">
        <v>1206</v>
      </c>
      <c r="X415">
        <v>1206</v>
      </c>
      <c r="Y415">
        <v>1206</v>
      </c>
      <c r="Z415">
        <v>10080</v>
      </c>
      <c r="AA415">
        <v>10080</v>
      </c>
      <c r="AB415">
        <v>10080</v>
      </c>
      <c r="AC415">
        <v>609000</v>
      </c>
    </row>
    <row r="416" spans="1:29" x14ac:dyDescent="0.25">
      <c r="A416">
        <v>26</v>
      </c>
      <c r="B416">
        <v>4</v>
      </c>
      <c r="C416">
        <v>1</v>
      </c>
      <c r="D416" t="s">
        <v>33</v>
      </c>
      <c r="E416" t="s">
        <v>339</v>
      </c>
      <c r="F416" t="s">
        <v>326</v>
      </c>
      <c r="G416">
        <v>0.13</v>
      </c>
      <c r="H416">
        <v>0.91</v>
      </c>
      <c r="I416">
        <v>-999</v>
      </c>
      <c r="J416">
        <v>1.67</v>
      </c>
      <c r="K416">
        <v>0.55789999999999995</v>
      </c>
      <c r="L416">
        <v>-999</v>
      </c>
      <c r="M416">
        <v>-999</v>
      </c>
      <c r="N416">
        <v>-999</v>
      </c>
      <c r="O416">
        <v>-999</v>
      </c>
      <c r="P416">
        <v>-999</v>
      </c>
      <c r="Q416">
        <v>-999</v>
      </c>
      <c r="R416">
        <v>-999</v>
      </c>
      <c r="S416">
        <v>-999</v>
      </c>
      <c r="T416">
        <v>2060500</v>
      </c>
      <c r="U416">
        <v>1712300</v>
      </c>
      <c r="V416">
        <v>-999</v>
      </c>
      <c r="W416">
        <v>-999</v>
      </c>
      <c r="X416">
        <v>-999</v>
      </c>
      <c r="Y416">
        <v>-999</v>
      </c>
      <c r="Z416">
        <v>-999</v>
      </c>
      <c r="AA416">
        <v>-999</v>
      </c>
      <c r="AB416">
        <v>-999</v>
      </c>
      <c r="AC416">
        <v>-999</v>
      </c>
    </row>
    <row r="417" spans="1:29" x14ac:dyDescent="0.25">
      <c r="A417">
        <v>27</v>
      </c>
      <c r="B417">
        <v>1</v>
      </c>
      <c r="C417">
        <v>1</v>
      </c>
      <c r="D417" t="s">
        <v>34</v>
      </c>
      <c r="E417" t="s">
        <v>338</v>
      </c>
      <c r="F417" t="s">
        <v>331</v>
      </c>
      <c r="G417">
        <v>0.7</v>
      </c>
      <c r="H417">
        <v>90</v>
      </c>
      <c r="I417">
        <v>3.6</v>
      </c>
      <c r="J417">
        <v>0.33333299999999999</v>
      </c>
      <c r="K417">
        <v>0.55000000000000004</v>
      </c>
      <c r="L417">
        <v>290.10000000000002</v>
      </c>
      <c r="M417">
        <v>305.10000000000002</v>
      </c>
      <c r="N417" t="s">
        <v>330</v>
      </c>
    </row>
    <row r="418" spans="1:29" x14ac:dyDescent="0.25">
      <c r="A418">
        <v>27</v>
      </c>
      <c r="B418">
        <v>1</v>
      </c>
      <c r="C418">
        <v>1</v>
      </c>
      <c r="D418" t="s">
        <v>34</v>
      </c>
      <c r="E418" t="s">
        <v>338</v>
      </c>
      <c r="F418" t="s">
        <v>329</v>
      </c>
      <c r="G418">
        <v>0.21659999999999999</v>
      </c>
      <c r="H418">
        <v>0.90080000000000005</v>
      </c>
      <c r="I418">
        <v>3.1833500000000001E-2</v>
      </c>
      <c r="J418">
        <v>1.994192</v>
      </c>
      <c r="K418">
        <v>4.287744</v>
      </c>
      <c r="L418">
        <v>4.2683590000000002</v>
      </c>
      <c r="M418">
        <v>3.2904469999999999</v>
      </c>
      <c r="N418">
        <v>3.0502669999999998</v>
      </c>
      <c r="O418">
        <v>0.75671500000000003</v>
      </c>
      <c r="P418">
        <v>3.0502669999999998</v>
      </c>
      <c r="Q418">
        <v>3.2896510000000001</v>
      </c>
      <c r="R418">
        <v>3.2727659999999998</v>
      </c>
      <c r="S418">
        <v>1.0799989999999999</v>
      </c>
      <c r="T418">
        <v>2118010</v>
      </c>
      <c r="U418">
        <v>2118499.9</v>
      </c>
      <c r="V418">
        <v>2133802</v>
      </c>
      <c r="W418">
        <v>95882.6</v>
      </c>
      <c r="X418">
        <v>777056.1</v>
      </c>
      <c r="Y418">
        <v>776566.2</v>
      </c>
      <c r="Z418">
        <v>777056.1</v>
      </c>
      <c r="AA418">
        <v>134966.39999999999</v>
      </c>
      <c r="AB418">
        <v>121896</v>
      </c>
      <c r="AC418">
        <v>617575.5</v>
      </c>
    </row>
    <row r="419" spans="1:29" x14ac:dyDescent="0.25">
      <c r="A419">
        <v>27</v>
      </c>
      <c r="B419">
        <v>1</v>
      </c>
      <c r="C419">
        <v>1</v>
      </c>
      <c r="D419" t="s">
        <v>34</v>
      </c>
      <c r="E419" t="s">
        <v>338</v>
      </c>
      <c r="F419" t="s">
        <v>328</v>
      </c>
      <c r="G419">
        <v>0.14000000000000001</v>
      </c>
      <c r="H419">
        <v>0.91</v>
      </c>
      <c r="I419">
        <v>2.5999999999999999E-2</v>
      </c>
      <c r="J419">
        <v>1.1499999999999999</v>
      </c>
      <c r="K419">
        <v>0.19</v>
      </c>
      <c r="L419">
        <v>3.5999999999999997E-2</v>
      </c>
      <c r="M419">
        <v>3.5999999999999997E-2</v>
      </c>
      <c r="N419">
        <v>3.5999999999999997E-2</v>
      </c>
      <c r="O419">
        <v>0.7</v>
      </c>
      <c r="P419">
        <v>0.7</v>
      </c>
      <c r="Q419">
        <v>0.7</v>
      </c>
      <c r="R419">
        <v>0.7</v>
      </c>
      <c r="S419">
        <v>0.7</v>
      </c>
      <c r="T419">
        <v>1957200</v>
      </c>
      <c r="U419">
        <v>912000</v>
      </c>
      <c r="V419">
        <v>96600</v>
      </c>
      <c r="W419">
        <v>96600</v>
      </c>
      <c r="X419">
        <v>96600</v>
      </c>
      <c r="Y419">
        <v>840000</v>
      </c>
      <c r="Z419">
        <v>840000</v>
      </c>
      <c r="AA419">
        <v>840000</v>
      </c>
      <c r="AB419">
        <v>840000</v>
      </c>
      <c r="AC419">
        <v>840000</v>
      </c>
    </row>
    <row r="420" spans="1:29" x14ac:dyDescent="0.25">
      <c r="A420">
        <v>27</v>
      </c>
      <c r="B420">
        <v>1</v>
      </c>
      <c r="C420">
        <v>1</v>
      </c>
      <c r="D420" t="s">
        <v>34</v>
      </c>
      <c r="E420" t="s">
        <v>338</v>
      </c>
      <c r="F420" t="s">
        <v>326</v>
      </c>
      <c r="G420">
        <v>0.23</v>
      </c>
      <c r="H420">
        <v>0.88</v>
      </c>
      <c r="I420">
        <v>-999</v>
      </c>
      <c r="J420">
        <v>1.9</v>
      </c>
      <c r="K420">
        <v>0.56000000000000005</v>
      </c>
      <c r="L420">
        <v>0.36</v>
      </c>
      <c r="M420">
        <v>-999</v>
      </c>
      <c r="N420">
        <v>-999</v>
      </c>
      <c r="O420">
        <v>-999</v>
      </c>
      <c r="P420">
        <v>-999</v>
      </c>
      <c r="Q420">
        <v>-999</v>
      </c>
      <c r="R420">
        <v>-999</v>
      </c>
      <c r="S420">
        <v>-999</v>
      </c>
      <c r="T420">
        <v>2100000</v>
      </c>
      <c r="U420">
        <v>1773000</v>
      </c>
      <c r="V420">
        <v>1545600</v>
      </c>
      <c r="W420">
        <v>-999</v>
      </c>
      <c r="X420">
        <v>-999</v>
      </c>
      <c r="Y420">
        <v>-999</v>
      </c>
      <c r="Z420">
        <v>-999</v>
      </c>
      <c r="AA420">
        <v>-999</v>
      </c>
      <c r="AB420">
        <v>-999</v>
      </c>
      <c r="AC420">
        <v>-999</v>
      </c>
    </row>
    <row r="421" spans="1:29" x14ac:dyDescent="0.25">
      <c r="A421">
        <v>27</v>
      </c>
      <c r="B421">
        <v>2</v>
      </c>
      <c r="C421">
        <v>1</v>
      </c>
      <c r="D421" t="s">
        <v>34</v>
      </c>
      <c r="E421" t="s">
        <v>337</v>
      </c>
      <c r="F421" t="s">
        <v>331</v>
      </c>
      <c r="G421">
        <v>0.8</v>
      </c>
      <c r="H421">
        <v>30</v>
      </c>
      <c r="I421">
        <v>1.2</v>
      </c>
      <c r="J421">
        <v>0.375</v>
      </c>
      <c r="K421">
        <v>0.6</v>
      </c>
      <c r="L421">
        <v>285.10000000000002</v>
      </c>
      <c r="M421">
        <v>373.1</v>
      </c>
      <c r="N421" t="s">
        <v>330</v>
      </c>
    </row>
    <row r="422" spans="1:29" x14ac:dyDescent="0.25">
      <c r="A422">
        <v>27</v>
      </c>
      <c r="B422">
        <v>2</v>
      </c>
      <c r="C422">
        <v>1</v>
      </c>
      <c r="D422" t="s">
        <v>34</v>
      </c>
      <c r="E422" t="s">
        <v>337</v>
      </c>
      <c r="F422" t="s">
        <v>329</v>
      </c>
      <c r="G422">
        <v>0.21659999999999999</v>
      </c>
      <c r="H422">
        <v>0.90080000000000005</v>
      </c>
      <c r="I422">
        <v>3.1833500000000001E-2</v>
      </c>
      <c r="J422">
        <v>1.994192</v>
      </c>
      <c r="K422">
        <v>4.287744</v>
      </c>
      <c r="L422">
        <v>4.2683590000000002</v>
      </c>
      <c r="M422">
        <v>3.2904469999999999</v>
      </c>
      <c r="N422">
        <v>3.0502669999999998</v>
      </c>
      <c r="O422">
        <v>0.75671500000000003</v>
      </c>
      <c r="P422">
        <v>3.0502669999999998</v>
      </c>
      <c r="Q422">
        <v>3.2896510000000001</v>
      </c>
      <c r="R422">
        <v>3.2727659999999998</v>
      </c>
      <c r="S422">
        <v>1.0799989999999999</v>
      </c>
      <c r="T422">
        <v>2118010</v>
      </c>
      <c r="U422">
        <v>2118499.9</v>
      </c>
      <c r="V422">
        <v>2133802</v>
      </c>
      <c r="W422">
        <v>95882.6</v>
      </c>
      <c r="X422">
        <v>777056.1</v>
      </c>
      <c r="Y422">
        <v>776566.2</v>
      </c>
      <c r="Z422">
        <v>777056.1</v>
      </c>
      <c r="AA422">
        <v>134966.39999999999</v>
      </c>
      <c r="AB422">
        <v>121896</v>
      </c>
      <c r="AC422">
        <v>617575.5</v>
      </c>
    </row>
    <row r="423" spans="1:29" x14ac:dyDescent="0.25">
      <c r="A423">
        <v>27</v>
      </c>
      <c r="B423">
        <v>2</v>
      </c>
      <c r="C423">
        <v>1</v>
      </c>
      <c r="D423" t="s">
        <v>34</v>
      </c>
      <c r="E423" t="s">
        <v>337</v>
      </c>
      <c r="F423" t="s">
        <v>328</v>
      </c>
      <c r="G423">
        <v>0.23</v>
      </c>
      <c r="H423">
        <v>0.9</v>
      </c>
      <c r="I423">
        <v>1.47E-2</v>
      </c>
      <c r="J423">
        <v>1.2</v>
      </c>
      <c r="K423">
        <v>0.03</v>
      </c>
      <c r="L423">
        <v>0.15</v>
      </c>
      <c r="M423">
        <v>0.03</v>
      </c>
      <c r="N423">
        <v>0.03</v>
      </c>
      <c r="O423">
        <v>0.03</v>
      </c>
      <c r="P423">
        <v>0.04</v>
      </c>
      <c r="Q423">
        <v>0.04</v>
      </c>
      <c r="R423">
        <v>0.04</v>
      </c>
      <c r="S423">
        <v>0.16</v>
      </c>
      <c r="T423">
        <v>1700000</v>
      </c>
      <c r="U423">
        <v>1206</v>
      </c>
      <c r="V423">
        <v>994000</v>
      </c>
      <c r="W423">
        <v>1206</v>
      </c>
      <c r="X423">
        <v>1206</v>
      </c>
      <c r="Y423">
        <v>1206</v>
      </c>
      <c r="Z423">
        <v>10080</v>
      </c>
      <c r="AA423">
        <v>10080</v>
      </c>
      <c r="AB423">
        <v>10080</v>
      </c>
      <c r="AC423">
        <v>609000</v>
      </c>
    </row>
    <row r="424" spans="1:29" x14ac:dyDescent="0.25">
      <c r="A424">
        <v>27</v>
      </c>
      <c r="B424">
        <v>2</v>
      </c>
      <c r="C424">
        <v>1</v>
      </c>
      <c r="D424" t="s">
        <v>34</v>
      </c>
      <c r="E424" t="s">
        <v>337</v>
      </c>
      <c r="F424" t="s">
        <v>326</v>
      </c>
      <c r="G424">
        <v>0.13</v>
      </c>
      <c r="H424">
        <v>0.91</v>
      </c>
      <c r="I424">
        <v>-999</v>
      </c>
      <c r="J424">
        <v>1.67</v>
      </c>
      <c r="K424">
        <v>0.55789999999999995</v>
      </c>
      <c r="L424">
        <v>-999</v>
      </c>
      <c r="M424">
        <v>-999</v>
      </c>
      <c r="N424">
        <v>-999</v>
      </c>
      <c r="O424">
        <v>-999</v>
      </c>
      <c r="P424">
        <v>-999</v>
      </c>
      <c r="Q424">
        <v>-999</v>
      </c>
      <c r="R424">
        <v>-999</v>
      </c>
      <c r="S424">
        <v>-999</v>
      </c>
      <c r="T424">
        <v>2060500</v>
      </c>
      <c r="U424">
        <v>1712300</v>
      </c>
      <c r="V424">
        <v>-999</v>
      </c>
      <c r="W424">
        <v>-999</v>
      </c>
      <c r="X424">
        <v>-999</v>
      </c>
      <c r="Y424">
        <v>-999</v>
      </c>
      <c r="Z424">
        <v>-999</v>
      </c>
      <c r="AA424">
        <v>-999</v>
      </c>
      <c r="AB424">
        <v>-999</v>
      </c>
      <c r="AC424">
        <v>-999</v>
      </c>
    </row>
    <row r="425" spans="1:29" x14ac:dyDescent="0.25">
      <c r="A425">
        <v>27</v>
      </c>
      <c r="B425">
        <v>3</v>
      </c>
      <c r="C425">
        <v>1</v>
      </c>
      <c r="D425" t="s">
        <v>34</v>
      </c>
      <c r="E425" t="s">
        <v>336</v>
      </c>
      <c r="F425" t="s">
        <v>331</v>
      </c>
      <c r="G425">
        <v>0.6</v>
      </c>
      <c r="H425">
        <v>10</v>
      </c>
      <c r="I425">
        <v>0.66700000000000004</v>
      </c>
      <c r="J425">
        <v>0.92307700000000004</v>
      </c>
      <c r="K425">
        <v>0.35</v>
      </c>
      <c r="L425">
        <v>285.10000000000002</v>
      </c>
      <c r="M425">
        <v>373.1</v>
      </c>
      <c r="N425" t="s">
        <v>330</v>
      </c>
    </row>
    <row r="426" spans="1:29" x14ac:dyDescent="0.25">
      <c r="A426">
        <v>27</v>
      </c>
      <c r="B426">
        <v>3</v>
      </c>
      <c r="C426">
        <v>1</v>
      </c>
      <c r="D426" t="s">
        <v>34</v>
      </c>
      <c r="E426" t="s">
        <v>336</v>
      </c>
      <c r="F426" t="s">
        <v>329</v>
      </c>
      <c r="G426">
        <v>0.21659999999999999</v>
      </c>
      <c r="H426">
        <v>0.90080000000000005</v>
      </c>
      <c r="I426">
        <v>3.1833500000000001E-2</v>
      </c>
      <c r="J426">
        <v>1.994192</v>
      </c>
      <c r="K426">
        <v>4.287744</v>
      </c>
      <c r="L426">
        <v>4.2683590000000002</v>
      </c>
      <c r="M426">
        <v>3.2904469999999999</v>
      </c>
      <c r="N426">
        <v>3.0502669999999998</v>
      </c>
      <c r="O426">
        <v>0.75671500000000003</v>
      </c>
      <c r="P426">
        <v>3.0502669999999998</v>
      </c>
      <c r="Q426">
        <v>3.2896510000000001</v>
      </c>
      <c r="R426">
        <v>3.2727659999999998</v>
      </c>
      <c r="S426">
        <v>1.0799989999999999</v>
      </c>
      <c r="T426">
        <v>2118010</v>
      </c>
      <c r="U426">
        <v>2118499.9</v>
      </c>
      <c r="V426">
        <v>2133802</v>
      </c>
      <c r="W426">
        <v>95882.6</v>
      </c>
      <c r="X426">
        <v>777056.1</v>
      </c>
      <c r="Y426">
        <v>776566.2</v>
      </c>
      <c r="Z426">
        <v>777056.1</v>
      </c>
      <c r="AA426">
        <v>134966.39999999999</v>
      </c>
      <c r="AB426">
        <v>121896</v>
      </c>
      <c r="AC426">
        <v>617575.5</v>
      </c>
    </row>
    <row r="427" spans="1:29" x14ac:dyDescent="0.25">
      <c r="A427">
        <v>27</v>
      </c>
      <c r="B427">
        <v>3</v>
      </c>
      <c r="C427">
        <v>1</v>
      </c>
      <c r="D427" t="s">
        <v>34</v>
      </c>
      <c r="E427" t="s">
        <v>336</v>
      </c>
      <c r="F427" t="s">
        <v>328</v>
      </c>
      <c r="G427">
        <v>0.23</v>
      </c>
      <c r="H427">
        <v>0.9</v>
      </c>
      <c r="I427">
        <v>1.47E-2</v>
      </c>
      <c r="J427">
        <v>1.2</v>
      </c>
      <c r="K427">
        <v>0.03</v>
      </c>
      <c r="L427">
        <v>0.15</v>
      </c>
      <c r="M427">
        <v>0.03</v>
      </c>
      <c r="N427">
        <v>0.03</v>
      </c>
      <c r="O427">
        <v>0.03</v>
      </c>
      <c r="P427">
        <v>0.04</v>
      </c>
      <c r="Q427">
        <v>0.04</v>
      </c>
      <c r="R427">
        <v>0.04</v>
      </c>
      <c r="S427">
        <v>0.16</v>
      </c>
      <c r="T427">
        <v>1700000</v>
      </c>
      <c r="U427">
        <v>1206</v>
      </c>
      <c r="V427">
        <v>994000</v>
      </c>
      <c r="W427">
        <v>1206</v>
      </c>
      <c r="X427">
        <v>1206</v>
      </c>
      <c r="Y427">
        <v>1206</v>
      </c>
      <c r="Z427">
        <v>10080</v>
      </c>
      <c r="AA427">
        <v>10080</v>
      </c>
      <c r="AB427">
        <v>10080</v>
      </c>
      <c r="AC427">
        <v>609000</v>
      </c>
    </row>
    <row r="428" spans="1:29" x14ac:dyDescent="0.25">
      <c r="A428">
        <v>27</v>
      </c>
      <c r="B428">
        <v>3</v>
      </c>
      <c r="C428">
        <v>1</v>
      </c>
      <c r="D428" t="s">
        <v>34</v>
      </c>
      <c r="E428" t="s">
        <v>336</v>
      </c>
      <c r="F428" t="s">
        <v>326</v>
      </c>
      <c r="G428">
        <v>0.13</v>
      </c>
      <c r="H428">
        <v>0.91</v>
      </c>
      <c r="I428">
        <v>-999</v>
      </c>
      <c r="J428">
        <v>0.64</v>
      </c>
      <c r="K428">
        <v>0.36</v>
      </c>
      <c r="L428">
        <v>-999</v>
      </c>
      <c r="M428">
        <v>-999</v>
      </c>
      <c r="N428">
        <v>-999</v>
      </c>
      <c r="O428">
        <v>-999</v>
      </c>
      <c r="P428">
        <v>-999</v>
      </c>
      <c r="Q428">
        <v>-999</v>
      </c>
      <c r="R428">
        <v>-999</v>
      </c>
      <c r="S428">
        <v>-999</v>
      </c>
      <c r="T428">
        <v>1787100</v>
      </c>
      <c r="U428">
        <v>1545600</v>
      </c>
      <c r="V428">
        <v>-999</v>
      </c>
      <c r="W428">
        <v>-999</v>
      </c>
      <c r="X428">
        <v>-999</v>
      </c>
      <c r="Y428">
        <v>-999</v>
      </c>
      <c r="Z428">
        <v>-999</v>
      </c>
      <c r="AA428">
        <v>-999</v>
      </c>
      <c r="AB428">
        <v>-999</v>
      </c>
      <c r="AC428">
        <v>-999</v>
      </c>
    </row>
    <row r="429" spans="1:29" x14ac:dyDescent="0.25">
      <c r="A429">
        <v>27</v>
      </c>
      <c r="B429">
        <v>4</v>
      </c>
      <c r="C429">
        <v>1</v>
      </c>
      <c r="D429" t="s">
        <v>34</v>
      </c>
      <c r="E429" t="s">
        <v>335</v>
      </c>
      <c r="F429" t="s">
        <v>331</v>
      </c>
      <c r="G429">
        <v>0.6</v>
      </c>
      <c r="H429">
        <v>3</v>
      </c>
      <c r="I429">
        <v>0.3</v>
      </c>
      <c r="J429">
        <v>0.94444399999999995</v>
      </c>
      <c r="K429">
        <v>0.1</v>
      </c>
      <c r="L429">
        <v>285.10000000000002</v>
      </c>
      <c r="M429">
        <v>373.1</v>
      </c>
      <c r="N429" t="s">
        <v>330</v>
      </c>
    </row>
    <row r="430" spans="1:29" x14ac:dyDescent="0.25">
      <c r="A430">
        <v>27</v>
      </c>
      <c r="B430">
        <v>4</v>
      </c>
      <c r="C430">
        <v>1</v>
      </c>
      <c r="D430" t="s">
        <v>34</v>
      </c>
      <c r="E430" t="s">
        <v>335</v>
      </c>
      <c r="F430" t="s">
        <v>329</v>
      </c>
      <c r="G430">
        <v>0.21912999999999999</v>
      </c>
      <c r="H430">
        <v>0.9325</v>
      </c>
      <c r="I430">
        <v>1.8533000000000001E-2</v>
      </c>
      <c r="J430">
        <v>11.388329000000001</v>
      </c>
      <c r="K430">
        <v>11.388329000000001</v>
      </c>
      <c r="L430">
        <v>11.388329000000001</v>
      </c>
      <c r="M430">
        <v>11.388329000000001</v>
      </c>
      <c r="N430">
        <v>11.388329000000001</v>
      </c>
      <c r="O430">
        <v>11.388329000000001</v>
      </c>
      <c r="P430">
        <v>11.388329000000001</v>
      </c>
      <c r="Q430">
        <v>11.388329000000001</v>
      </c>
      <c r="R430">
        <v>11.388329000000001</v>
      </c>
      <c r="S430">
        <v>11.388329000000001</v>
      </c>
      <c r="T430">
        <v>784045.1</v>
      </c>
      <c r="U430">
        <v>784045.1</v>
      </c>
      <c r="V430">
        <v>784045.1</v>
      </c>
      <c r="W430">
        <v>784045.1</v>
      </c>
      <c r="X430">
        <v>784045.1</v>
      </c>
      <c r="Y430">
        <v>784045.1</v>
      </c>
      <c r="Z430">
        <v>784045.1</v>
      </c>
      <c r="AA430">
        <v>784045.1</v>
      </c>
      <c r="AB430">
        <v>784045.1</v>
      </c>
      <c r="AC430">
        <v>784045.1</v>
      </c>
    </row>
    <row r="431" spans="1:29" x14ac:dyDescent="0.25">
      <c r="A431">
        <v>27</v>
      </c>
      <c r="B431">
        <v>4</v>
      </c>
      <c r="C431">
        <v>1</v>
      </c>
      <c r="D431" t="s">
        <v>34</v>
      </c>
      <c r="E431" t="s">
        <v>335</v>
      </c>
      <c r="F431" t="s">
        <v>328</v>
      </c>
      <c r="G431">
        <v>0.23</v>
      </c>
      <c r="H431">
        <v>0.9</v>
      </c>
      <c r="I431">
        <v>1.47E-2</v>
      </c>
      <c r="J431">
        <v>1.2</v>
      </c>
      <c r="K431">
        <v>0.03</v>
      </c>
      <c r="L431">
        <v>0.15</v>
      </c>
      <c r="M431">
        <v>0.03</v>
      </c>
      <c r="N431">
        <v>0.03</v>
      </c>
      <c r="O431">
        <v>0.03</v>
      </c>
      <c r="P431">
        <v>0.04</v>
      </c>
      <c r="Q431">
        <v>0.04</v>
      </c>
      <c r="R431">
        <v>0.04</v>
      </c>
      <c r="S431">
        <v>0.16</v>
      </c>
      <c r="T431">
        <v>1700000</v>
      </c>
      <c r="U431">
        <v>1206</v>
      </c>
      <c r="V431">
        <v>994000</v>
      </c>
      <c r="W431">
        <v>1206</v>
      </c>
      <c r="X431">
        <v>1206</v>
      </c>
      <c r="Y431">
        <v>1206</v>
      </c>
      <c r="Z431">
        <v>10080</v>
      </c>
      <c r="AA431">
        <v>10080</v>
      </c>
      <c r="AB431">
        <v>10080</v>
      </c>
      <c r="AC431">
        <v>609000</v>
      </c>
    </row>
    <row r="432" spans="1:29" x14ac:dyDescent="0.25">
      <c r="A432">
        <v>27</v>
      </c>
      <c r="B432">
        <v>4</v>
      </c>
      <c r="C432">
        <v>1</v>
      </c>
      <c r="D432" t="s">
        <v>34</v>
      </c>
      <c r="E432" t="s">
        <v>335</v>
      </c>
      <c r="F432" t="s">
        <v>326</v>
      </c>
      <c r="G432">
        <v>0.72</v>
      </c>
      <c r="H432">
        <v>0.28000000000000003</v>
      </c>
      <c r="I432">
        <v>-999</v>
      </c>
      <c r="J432">
        <v>0.36</v>
      </c>
      <c r="K432">
        <v>0.36</v>
      </c>
      <c r="L432">
        <v>-999</v>
      </c>
      <c r="M432">
        <v>-999</v>
      </c>
      <c r="N432">
        <v>-999</v>
      </c>
      <c r="O432">
        <v>-999</v>
      </c>
      <c r="P432">
        <v>-999</v>
      </c>
      <c r="Q432">
        <v>-999</v>
      </c>
      <c r="R432">
        <v>-999</v>
      </c>
      <c r="S432">
        <v>-999</v>
      </c>
      <c r="T432">
        <v>1545600</v>
      </c>
      <c r="U432">
        <v>1545600</v>
      </c>
      <c r="V432">
        <v>-999</v>
      </c>
      <c r="W432">
        <v>-999</v>
      </c>
      <c r="X432">
        <v>-999</v>
      </c>
      <c r="Y432">
        <v>-999</v>
      </c>
      <c r="Z432">
        <v>-999</v>
      </c>
      <c r="AA432">
        <v>-999</v>
      </c>
      <c r="AB432">
        <v>-999</v>
      </c>
      <c r="AC432">
        <v>-999</v>
      </c>
    </row>
    <row r="433" spans="1:29" x14ac:dyDescent="0.25">
      <c r="A433">
        <v>28</v>
      </c>
      <c r="B433">
        <v>1</v>
      </c>
      <c r="C433">
        <v>1</v>
      </c>
      <c r="D433" t="s">
        <v>35</v>
      </c>
      <c r="E433" t="s">
        <v>334</v>
      </c>
      <c r="F433" t="s">
        <v>331</v>
      </c>
      <c r="G433">
        <v>0.8</v>
      </c>
      <c r="H433">
        <v>200</v>
      </c>
      <c r="I433">
        <v>8</v>
      </c>
      <c r="J433">
        <v>0.33333299999999999</v>
      </c>
      <c r="K433">
        <v>0.4</v>
      </c>
      <c r="L433">
        <v>290.10000000000002</v>
      </c>
      <c r="M433">
        <v>305.10000000000002</v>
      </c>
      <c r="N433" t="s">
        <v>330</v>
      </c>
    </row>
    <row r="434" spans="1:29" x14ac:dyDescent="0.25">
      <c r="A434">
        <v>28</v>
      </c>
      <c r="B434">
        <v>1</v>
      </c>
      <c r="C434">
        <v>1</v>
      </c>
      <c r="D434" t="s">
        <v>35</v>
      </c>
      <c r="E434" t="s">
        <v>334</v>
      </c>
      <c r="F434" t="s">
        <v>329</v>
      </c>
      <c r="G434">
        <v>0.21659999999999999</v>
      </c>
      <c r="H434">
        <v>0.90080000000000005</v>
      </c>
      <c r="I434">
        <v>3.1833500000000001E-2</v>
      </c>
      <c r="J434">
        <v>1.994192</v>
      </c>
      <c r="K434">
        <v>4.287744</v>
      </c>
      <c r="L434">
        <v>4.2683590000000002</v>
      </c>
      <c r="M434">
        <v>3.2904469999999999</v>
      </c>
      <c r="N434">
        <v>3.0502669999999998</v>
      </c>
      <c r="O434">
        <v>0.75671500000000003</v>
      </c>
      <c r="P434">
        <v>3.0502669999999998</v>
      </c>
      <c r="Q434">
        <v>3.2896510000000001</v>
      </c>
      <c r="R434">
        <v>3.2727659999999998</v>
      </c>
      <c r="S434">
        <v>1.0799989999999999</v>
      </c>
      <c r="T434">
        <v>2118010</v>
      </c>
      <c r="U434">
        <v>2118499.9</v>
      </c>
      <c r="V434">
        <v>2133802</v>
      </c>
      <c r="W434">
        <v>95882.6</v>
      </c>
      <c r="X434">
        <v>777056.1</v>
      </c>
      <c r="Y434">
        <v>776566.2</v>
      </c>
      <c r="Z434">
        <v>777056.1</v>
      </c>
      <c r="AA434">
        <v>134966.39999999999</v>
      </c>
      <c r="AB434">
        <v>121896</v>
      </c>
      <c r="AC434">
        <v>617575.5</v>
      </c>
    </row>
    <row r="435" spans="1:29" x14ac:dyDescent="0.25">
      <c r="A435">
        <v>28</v>
      </c>
      <c r="B435">
        <v>1</v>
      </c>
      <c r="C435">
        <v>1</v>
      </c>
      <c r="D435" t="s">
        <v>35</v>
      </c>
      <c r="E435" t="s">
        <v>334</v>
      </c>
      <c r="F435" t="s">
        <v>328</v>
      </c>
      <c r="G435">
        <v>0.14000000000000001</v>
      </c>
      <c r="H435">
        <v>0.91</v>
      </c>
      <c r="I435">
        <v>2.5999999999999999E-2</v>
      </c>
      <c r="J435">
        <v>1.1499999999999999</v>
      </c>
      <c r="K435">
        <v>0.19</v>
      </c>
      <c r="L435">
        <v>3.5999999999999997E-2</v>
      </c>
      <c r="M435">
        <v>3.5999999999999997E-2</v>
      </c>
      <c r="N435">
        <v>3.5999999999999997E-2</v>
      </c>
      <c r="O435">
        <v>0.7</v>
      </c>
      <c r="P435">
        <v>0.7</v>
      </c>
      <c r="Q435">
        <v>0.7</v>
      </c>
      <c r="R435">
        <v>0.7</v>
      </c>
      <c r="S435">
        <v>0.7</v>
      </c>
      <c r="T435">
        <v>1957200</v>
      </c>
      <c r="U435">
        <v>912000</v>
      </c>
      <c r="V435">
        <v>96600</v>
      </c>
      <c r="W435">
        <v>96600</v>
      </c>
      <c r="X435">
        <v>96600</v>
      </c>
      <c r="Y435">
        <v>840000</v>
      </c>
      <c r="Z435">
        <v>840000</v>
      </c>
      <c r="AA435">
        <v>840000</v>
      </c>
      <c r="AB435">
        <v>840000</v>
      </c>
      <c r="AC435">
        <v>840000</v>
      </c>
    </row>
    <row r="436" spans="1:29" x14ac:dyDescent="0.25">
      <c r="A436">
        <v>28</v>
      </c>
      <c r="B436">
        <v>1</v>
      </c>
      <c r="C436">
        <v>1</v>
      </c>
      <c r="D436" t="s">
        <v>35</v>
      </c>
      <c r="E436" t="s">
        <v>334</v>
      </c>
      <c r="F436" t="s">
        <v>326</v>
      </c>
      <c r="G436">
        <v>0.23</v>
      </c>
      <c r="H436">
        <v>0.88</v>
      </c>
      <c r="I436">
        <v>-999</v>
      </c>
      <c r="J436">
        <v>1.9</v>
      </c>
      <c r="K436">
        <v>0.56000000000000005</v>
      </c>
      <c r="L436">
        <v>0.36</v>
      </c>
      <c r="M436">
        <v>-999</v>
      </c>
      <c r="N436">
        <v>-999</v>
      </c>
      <c r="O436">
        <v>-999</v>
      </c>
      <c r="P436">
        <v>-999</v>
      </c>
      <c r="Q436">
        <v>-999</v>
      </c>
      <c r="R436">
        <v>-999</v>
      </c>
      <c r="S436">
        <v>-999</v>
      </c>
      <c r="T436">
        <v>2100000</v>
      </c>
      <c r="U436">
        <v>1773000</v>
      </c>
      <c r="V436">
        <v>1545600</v>
      </c>
      <c r="W436">
        <v>-999</v>
      </c>
      <c r="X436">
        <v>-999</v>
      </c>
      <c r="Y436">
        <v>-999</v>
      </c>
      <c r="Z436">
        <v>-999</v>
      </c>
      <c r="AA436">
        <v>-999</v>
      </c>
      <c r="AB436">
        <v>-999</v>
      </c>
      <c r="AC436">
        <v>-999</v>
      </c>
    </row>
    <row r="437" spans="1:29" x14ac:dyDescent="0.25">
      <c r="A437">
        <v>28</v>
      </c>
      <c r="B437">
        <v>2</v>
      </c>
      <c r="C437">
        <v>1</v>
      </c>
      <c r="D437" t="s">
        <v>35</v>
      </c>
      <c r="E437" t="s">
        <v>333</v>
      </c>
      <c r="F437" t="s">
        <v>331</v>
      </c>
      <c r="G437">
        <v>0.6</v>
      </c>
      <c r="H437">
        <v>45</v>
      </c>
      <c r="I437">
        <v>1.8</v>
      </c>
      <c r="J437">
        <v>0.33333299999999999</v>
      </c>
      <c r="K437">
        <v>0.55000000000000004</v>
      </c>
      <c r="L437">
        <v>290.10000000000002</v>
      </c>
      <c r="M437">
        <v>310.10000000000002</v>
      </c>
      <c r="N437" t="s">
        <v>330</v>
      </c>
    </row>
    <row r="438" spans="1:29" x14ac:dyDescent="0.25">
      <c r="A438">
        <v>28</v>
      </c>
      <c r="B438">
        <v>2</v>
      </c>
      <c r="C438">
        <v>1</v>
      </c>
      <c r="D438" t="s">
        <v>35</v>
      </c>
      <c r="E438" t="s">
        <v>333</v>
      </c>
      <c r="F438" t="s">
        <v>329</v>
      </c>
      <c r="G438">
        <v>0.5484</v>
      </c>
      <c r="H438">
        <v>0.90859999999999996</v>
      </c>
      <c r="I438">
        <v>1.9564999999999999E-2</v>
      </c>
      <c r="J438">
        <v>1.9023890000000001</v>
      </c>
      <c r="K438">
        <v>1.837172</v>
      </c>
      <c r="L438">
        <v>0.40836800000000001</v>
      </c>
      <c r="M438">
        <v>0.40836800000000001</v>
      </c>
      <c r="N438">
        <v>0.11261</v>
      </c>
      <c r="O438">
        <v>0.18663099999999999</v>
      </c>
      <c r="P438">
        <v>0.118154</v>
      </c>
      <c r="Q438">
        <v>0.118154</v>
      </c>
      <c r="R438">
        <v>1.5469580000000001</v>
      </c>
      <c r="S438">
        <v>1.6154360000000001</v>
      </c>
      <c r="T438">
        <v>1149383</v>
      </c>
      <c r="U438">
        <v>1521067.2</v>
      </c>
      <c r="V438">
        <v>1494334.5</v>
      </c>
      <c r="W438">
        <v>1494334.5</v>
      </c>
      <c r="X438">
        <v>157596.6</v>
      </c>
      <c r="Y438">
        <v>600329.9</v>
      </c>
      <c r="Z438">
        <v>164998.70000000001</v>
      </c>
      <c r="AA438">
        <v>164998.70000000001</v>
      </c>
      <c r="AB438">
        <v>191731.4</v>
      </c>
      <c r="AC438">
        <v>627062.6</v>
      </c>
    </row>
    <row r="439" spans="1:29" x14ac:dyDescent="0.25">
      <c r="A439">
        <v>28</v>
      </c>
      <c r="B439">
        <v>2</v>
      </c>
      <c r="C439">
        <v>1</v>
      </c>
      <c r="D439" t="s">
        <v>35</v>
      </c>
      <c r="E439" t="s">
        <v>333</v>
      </c>
      <c r="F439" t="s">
        <v>328</v>
      </c>
      <c r="G439">
        <v>0.23</v>
      </c>
      <c r="H439">
        <v>0.9</v>
      </c>
      <c r="I439">
        <v>1.47E-2</v>
      </c>
      <c r="J439">
        <v>1.2</v>
      </c>
      <c r="K439">
        <v>0.03</v>
      </c>
      <c r="L439">
        <v>0.15</v>
      </c>
      <c r="M439">
        <v>0.03</v>
      </c>
      <c r="N439">
        <v>0.03</v>
      </c>
      <c r="O439">
        <v>0.03</v>
      </c>
      <c r="P439">
        <v>0.04</v>
      </c>
      <c r="Q439">
        <v>0.04</v>
      </c>
      <c r="R439">
        <v>0.04</v>
      </c>
      <c r="S439">
        <v>0.16</v>
      </c>
      <c r="T439">
        <v>1700000</v>
      </c>
      <c r="U439">
        <v>1206</v>
      </c>
      <c r="V439">
        <v>994000</v>
      </c>
      <c r="W439">
        <v>1206</v>
      </c>
      <c r="X439">
        <v>1206</v>
      </c>
      <c r="Y439">
        <v>1206</v>
      </c>
      <c r="Z439">
        <v>10080</v>
      </c>
      <c r="AA439">
        <v>10080</v>
      </c>
      <c r="AB439">
        <v>10080</v>
      </c>
      <c r="AC439">
        <v>609000</v>
      </c>
    </row>
    <row r="440" spans="1:29" x14ac:dyDescent="0.25">
      <c r="A440">
        <v>28</v>
      </c>
      <c r="B440">
        <v>2</v>
      </c>
      <c r="C440">
        <v>1</v>
      </c>
      <c r="D440" t="s">
        <v>35</v>
      </c>
      <c r="E440" t="s">
        <v>333</v>
      </c>
      <c r="F440" t="s">
        <v>326</v>
      </c>
      <c r="G440">
        <v>0.13</v>
      </c>
      <c r="H440">
        <v>0.91</v>
      </c>
      <c r="I440">
        <v>-999</v>
      </c>
      <c r="J440">
        <v>1.67</v>
      </c>
      <c r="K440">
        <v>0.55789999999999995</v>
      </c>
      <c r="L440">
        <v>-999</v>
      </c>
      <c r="M440">
        <v>-999</v>
      </c>
      <c r="N440">
        <v>-999</v>
      </c>
      <c r="O440">
        <v>-999</v>
      </c>
      <c r="P440">
        <v>-999</v>
      </c>
      <c r="Q440">
        <v>-999</v>
      </c>
      <c r="R440">
        <v>-999</v>
      </c>
      <c r="S440">
        <v>-999</v>
      </c>
      <c r="T440">
        <v>2060500</v>
      </c>
      <c r="U440">
        <v>1712300</v>
      </c>
      <c r="V440">
        <v>-999</v>
      </c>
      <c r="W440">
        <v>-999</v>
      </c>
      <c r="X440">
        <v>-999</v>
      </c>
      <c r="Y440">
        <v>-999</v>
      </c>
      <c r="Z440">
        <v>-999</v>
      </c>
      <c r="AA440">
        <v>-999</v>
      </c>
      <c r="AB440">
        <v>-999</v>
      </c>
      <c r="AC440">
        <v>-999</v>
      </c>
    </row>
    <row r="441" spans="1:29" x14ac:dyDescent="0.25">
      <c r="A441">
        <v>28</v>
      </c>
      <c r="B441">
        <v>3</v>
      </c>
      <c r="C441">
        <v>1</v>
      </c>
      <c r="D441" t="s">
        <v>35</v>
      </c>
      <c r="E441" t="s">
        <v>332</v>
      </c>
      <c r="F441" t="s">
        <v>331</v>
      </c>
      <c r="G441">
        <v>0.8</v>
      </c>
      <c r="H441">
        <v>15</v>
      </c>
      <c r="I441">
        <v>0.75</v>
      </c>
      <c r="J441">
        <v>0.58333299999999999</v>
      </c>
      <c r="K441">
        <v>0.4</v>
      </c>
      <c r="L441">
        <v>285.10000000000002</v>
      </c>
      <c r="M441">
        <v>310.10000000000002</v>
      </c>
      <c r="N441" t="s">
        <v>330</v>
      </c>
    </row>
    <row r="442" spans="1:29" x14ac:dyDescent="0.25">
      <c r="A442">
        <v>28</v>
      </c>
      <c r="B442">
        <v>3</v>
      </c>
      <c r="C442">
        <v>1</v>
      </c>
      <c r="D442" t="s">
        <v>35</v>
      </c>
      <c r="E442" t="s">
        <v>332</v>
      </c>
      <c r="F442" t="s">
        <v>329</v>
      </c>
      <c r="G442">
        <v>0.5484</v>
      </c>
      <c r="H442">
        <v>0.90859999999999996</v>
      </c>
      <c r="I442">
        <v>1.9564999999999999E-2</v>
      </c>
      <c r="J442">
        <v>1.9023890000000001</v>
      </c>
      <c r="K442">
        <v>1.837172</v>
      </c>
      <c r="L442">
        <v>0.40836800000000001</v>
      </c>
      <c r="M442">
        <v>0.40836800000000001</v>
      </c>
      <c r="N442">
        <v>0.11261</v>
      </c>
      <c r="O442">
        <v>0.18663099999999999</v>
      </c>
      <c r="P442">
        <v>0.118154</v>
      </c>
      <c r="Q442">
        <v>0.118154</v>
      </c>
      <c r="R442">
        <v>1.5469580000000001</v>
      </c>
      <c r="S442">
        <v>1.6154360000000001</v>
      </c>
      <c r="T442">
        <v>1149383</v>
      </c>
      <c r="U442">
        <v>1521067.2</v>
      </c>
      <c r="V442">
        <v>1494334.5</v>
      </c>
      <c r="W442">
        <v>1494334.5</v>
      </c>
      <c r="X442">
        <v>157596.6</v>
      </c>
      <c r="Y442">
        <v>600329.9</v>
      </c>
      <c r="Z442">
        <v>164998.70000000001</v>
      </c>
      <c r="AA442">
        <v>164998.70000000001</v>
      </c>
      <c r="AB442">
        <v>191731.4</v>
      </c>
      <c r="AC442">
        <v>627062.6</v>
      </c>
    </row>
    <row r="443" spans="1:29" x14ac:dyDescent="0.25">
      <c r="A443">
        <v>28</v>
      </c>
      <c r="B443">
        <v>3</v>
      </c>
      <c r="C443">
        <v>1</v>
      </c>
      <c r="D443" t="s">
        <v>35</v>
      </c>
      <c r="E443" t="s">
        <v>332</v>
      </c>
      <c r="F443" t="s">
        <v>328</v>
      </c>
      <c r="G443">
        <v>0.23</v>
      </c>
      <c r="H443">
        <v>0.9</v>
      </c>
      <c r="I443">
        <v>1.47E-2</v>
      </c>
      <c r="J443">
        <v>1.2</v>
      </c>
      <c r="K443">
        <v>0.03</v>
      </c>
      <c r="L443">
        <v>0.15</v>
      </c>
      <c r="M443">
        <v>0.03</v>
      </c>
      <c r="N443">
        <v>0.03</v>
      </c>
      <c r="O443">
        <v>0.03</v>
      </c>
      <c r="P443">
        <v>0.04</v>
      </c>
      <c r="Q443">
        <v>0.04</v>
      </c>
      <c r="R443">
        <v>0.04</v>
      </c>
      <c r="S443">
        <v>0.16</v>
      </c>
      <c r="T443">
        <v>1700000</v>
      </c>
      <c r="U443">
        <v>1206</v>
      </c>
      <c r="V443">
        <v>994000</v>
      </c>
      <c r="W443">
        <v>1206</v>
      </c>
      <c r="X443">
        <v>1206</v>
      </c>
      <c r="Y443">
        <v>1206</v>
      </c>
      <c r="Z443">
        <v>10080</v>
      </c>
      <c r="AA443">
        <v>10080</v>
      </c>
      <c r="AB443">
        <v>10080</v>
      </c>
      <c r="AC443">
        <v>609000</v>
      </c>
    </row>
    <row r="444" spans="1:29" x14ac:dyDescent="0.25">
      <c r="A444">
        <v>28</v>
      </c>
      <c r="B444">
        <v>3</v>
      </c>
      <c r="C444">
        <v>1</v>
      </c>
      <c r="D444" t="s">
        <v>35</v>
      </c>
      <c r="E444" t="s">
        <v>332</v>
      </c>
      <c r="F444" t="s">
        <v>326</v>
      </c>
      <c r="G444">
        <v>0.13</v>
      </c>
      <c r="H444">
        <v>0.91</v>
      </c>
      <c r="I444">
        <v>-999</v>
      </c>
      <c r="J444">
        <v>1.67</v>
      </c>
      <c r="K444">
        <v>0.55789999999999995</v>
      </c>
      <c r="L444">
        <v>-999</v>
      </c>
      <c r="M444">
        <v>-999</v>
      </c>
      <c r="N444">
        <v>-999</v>
      </c>
      <c r="O444">
        <v>-999</v>
      </c>
      <c r="P444">
        <v>-999</v>
      </c>
      <c r="Q444">
        <v>-999</v>
      </c>
      <c r="R444">
        <v>-999</v>
      </c>
      <c r="S444">
        <v>-999</v>
      </c>
      <c r="T444">
        <v>2060500</v>
      </c>
      <c r="U444">
        <v>1712300</v>
      </c>
      <c r="V444">
        <v>-999</v>
      </c>
      <c r="W444">
        <v>-999</v>
      </c>
      <c r="X444">
        <v>-999</v>
      </c>
      <c r="Y444">
        <v>-999</v>
      </c>
      <c r="Z444">
        <v>-999</v>
      </c>
      <c r="AA444">
        <v>-999</v>
      </c>
      <c r="AB444">
        <v>-999</v>
      </c>
      <c r="AC444">
        <v>-999</v>
      </c>
    </row>
    <row r="445" spans="1:29" x14ac:dyDescent="0.25">
      <c r="A445">
        <v>28</v>
      </c>
      <c r="B445">
        <v>4</v>
      </c>
      <c r="C445">
        <v>1</v>
      </c>
      <c r="D445" t="s">
        <v>35</v>
      </c>
      <c r="E445" t="s">
        <v>327</v>
      </c>
      <c r="F445" t="s">
        <v>331</v>
      </c>
      <c r="G445">
        <v>0.6</v>
      </c>
      <c r="H445">
        <v>8</v>
      </c>
      <c r="I445">
        <v>0.8</v>
      </c>
      <c r="J445">
        <v>0.875</v>
      </c>
      <c r="K445">
        <v>0.2</v>
      </c>
      <c r="L445">
        <v>285.10000000000002</v>
      </c>
      <c r="M445">
        <v>310.10000000000002</v>
      </c>
      <c r="N445" t="s">
        <v>330</v>
      </c>
    </row>
    <row r="446" spans="1:29" x14ac:dyDescent="0.25">
      <c r="A446">
        <v>28</v>
      </c>
      <c r="B446">
        <v>4</v>
      </c>
      <c r="C446">
        <v>1</v>
      </c>
      <c r="D446" t="s">
        <v>35</v>
      </c>
      <c r="E446" t="s">
        <v>327</v>
      </c>
      <c r="F446" t="s">
        <v>329</v>
      </c>
      <c r="G446">
        <v>0.5484</v>
      </c>
      <c r="H446">
        <v>0.90859999999999996</v>
      </c>
      <c r="I446">
        <v>1.2593E-2</v>
      </c>
      <c r="J446">
        <v>5.1941160000000002</v>
      </c>
      <c r="K446">
        <v>5.1941160000000002</v>
      </c>
      <c r="L446">
        <v>5.1941160000000002</v>
      </c>
      <c r="M446">
        <v>4.8647600000000004</v>
      </c>
      <c r="N446">
        <v>4.8421580000000004</v>
      </c>
      <c r="O446">
        <v>4.8421580000000004</v>
      </c>
      <c r="P446">
        <v>4.8421580000000004</v>
      </c>
      <c r="Q446">
        <v>4.8421580000000004</v>
      </c>
      <c r="R446">
        <v>4.8421580000000004</v>
      </c>
      <c r="S446">
        <v>4.9099659999999998</v>
      </c>
      <c r="T446">
        <v>1143473</v>
      </c>
      <c r="U446">
        <v>1143473</v>
      </c>
      <c r="V446">
        <v>1143473</v>
      </c>
      <c r="W446">
        <v>944028.9</v>
      </c>
      <c r="X446">
        <v>176372.6</v>
      </c>
      <c r="Y446">
        <v>176372.6</v>
      </c>
      <c r="Z446">
        <v>176372.6</v>
      </c>
      <c r="AA446">
        <v>176372.6</v>
      </c>
      <c r="AB446">
        <v>176372.6</v>
      </c>
      <c r="AC446">
        <v>615999</v>
      </c>
    </row>
    <row r="447" spans="1:29" x14ac:dyDescent="0.25">
      <c r="A447">
        <v>28</v>
      </c>
      <c r="B447">
        <v>4</v>
      </c>
      <c r="C447">
        <v>1</v>
      </c>
      <c r="D447" t="s">
        <v>35</v>
      </c>
      <c r="E447" t="s">
        <v>327</v>
      </c>
      <c r="F447" t="s">
        <v>328</v>
      </c>
      <c r="G447">
        <v>0.23</v>
      </c>
      <c r="H447">
        <v>0.9</v>
      </c>
      <c r="I447">
        <v>1.47E-2</v>
      </c>
      <c r="J447">
        <v>1.2</v>
      </c>
      <c r="K447">
        <v>0.03</v>
      </c>
      <c r="L447">
        <v>0.15</v>
      </c>
      <c r="M447">
        <v>0.03</v>
      </c>
      <c r="N447">
        <v>0.03</v>
      </c>
      <c r="O447">
        <v>0.03</v>
      </c>
      <c r="P447">
        <v>0.04</v>
      </c>
      <c r="Q447">
        <v>0.04</v>
      </c>
      <c r="R447">
        <v>0.04</v>
      </c>
      <c r="S447">
        <v>0.16</v>
      </c>
      <c r="T447">
        <v>1700000</v>
      </c>
      <c r="U447">
        <v>1206</v>
      </c>
      <c r="V447">
        <v>994000</v>
      </c>
      <c r="W447">
        <v>1206</v>
      </c>
      <c r="X447">
        <v>1206</v>
      </c>
      <c r="Y447">
        <v>1206</v>
      </c>
      <c r="Z447">
        <v>10080</v>
      </c>
      <c r="AA447">
        <v>10080</v>
      </c>
      <c r="AB447">
        <v>10080</v>
      </c>
      <c r="AC447">
        <v>609000</v>
      </c>
    </row>
    <row r="448" spans="1:29" x14ac:dyDescent="0.25">
      <c r="A448">
        <v>28</v>
      </c>
      <c r="B448">
        <v>4</v>
      </c>
      <c r="C448">
        <v>1</v>
      </c>
      <c r="D448" t="s">
        <v>35</v>
      </c>
      <c r="E448" t="s">
        <v>327</v>
      </c>
      <c r="F448" t="s">
        <v>326</v>
      </c>
      <c r="G448">
        <v>0.13</v>
      </c>
      <c r="H448">
        <v>0.91</v>
      </c>
      <c r="I448">
        <v>-999</v>
      </c>
      <c r="J448">
        <v>0.64</v>
      </c>
      <c r="K448">
        <v>0.36</v>
      </c>
      <c r="L448">
        <v>-999</v>
      </c>
      <c r="M448">
        <v>-999</v>
      </c>
      <c r="N448">
        <v>-999</v>
      </c>
      <c r="O448">
        <v>-999</v>
      </c>
      <c r="P448">
        <v>-999</v>
      </c>
      <c r="Q448">
        <v>-999</v>
      </c>
      <c r="R448">
        <v>-999</v>
      </c>
      <c r="S448">
        <v>-999</v>
      </c>
      <c r="T448">
        <v>1787100</v>
      </c>
      <c r="U448">
        <v>1545600</v>
      </c>
      <c r="V448">
        <v>-999</v>
      </c>
      <c r="W448">
        <v>-999</v>
      </c>
      <c r="X448">
        <v>-999</v>
      </c>
      <c r="Y448">
        <v>-999</v>
      </c>
      <c r="Z448">
        <v>-999</v>
      </c>
      <c r="AA448">
        <v>-999</v>
      </c>
      <c r="AB448">
        <v>-999</v>
      </c>
      <c r="AC448">
        <v>-999</v>
      </c>
    </row>
    <row r="449" spans="1:29" x14ac:dyDescent="0.25">
      <c r="A449">
        <v>29</v>
      </c>
      <c r="B449">
        <v>1</v>
      </c>
      <c r="C449">
        <v>1</v>
      </c>
      <c r="D449" t="s">
        <v>36</v>
      </c>
      <c r="E449" t="s">
        <v>342</v>
      </c>
      <c r="F449" t="s">
        <v>331</v>
      </c>
      <c r="G449">
        <v>0.7</v>
      </c>
      <c r="H449">
        <v>130</v>
      </c>
      <c r="I449">
        <v>5.2</v>
      </c>
      <c r="J449">
        <v>0.125</v>
      </c>
      <c r="K449">
        <v>0.6</v>
      </c>
      <c r="L449">
        <v>292.10000000000002</v>
      </c>
      <c r="M449">
        <v>300.10000000000002</v>
      </c>
      <c r="N449" t="s">
        <v>330</v>
      </c>
    </row>
    <row r="450" spans="1:29" x14ac:dyDescent="0.25">
      <c r="A450">
        <v>29</v>
      </c>
      <c r="B450">
        <v>1</v>
      </c>
      <c r="C450">
        <v>1</v>
      </c>
      <c r="D450" t="s">
        <v>36</v>
      </c>
      <c r="E450" t="s">
        <v>342</v>
      </c>
      <c r="F450" t="s">
        <v>329</v>
      </c>
      <c r="G450">
        <v>0.21659999999999999</v>
      </c>
      <c r="H450">
        <v>0.90080000000000005</v>
      </c>
      <c r="I450">
        <v>3.1833500000000001E-2</v>
      </c>
      <c r="J450">
        <v>1.994192</v>
      </c>
      <c r="K450">
        <v>4.287744</v>
      </c>
      <c r="L450">
        <v>4.2683590000000002</v>
      </c>
      <c r="M450">
        <v>3.2904469999999999</v>
      </c>
      <c r="N450">
        <v>3.0502669999999998</v>
      </c>
      <c r="O450">
        <v>0.75671500000000003</v>
      </c>
      <c r="P450">
        <v>3.0502669999999998</v>
      </c>
      <c r="Q450">
        <v>3.2896510000000001</v>
      </c>
      <c r="R450">
        <v>3.2727659999999998</v>
      </c>
      <c r="S450">
        <v>1.0799989999999999</v>
      </c>
      <c r="T450">
        <v>2118010</v>
      </c>
      <c r="U450">
        <v>2118499.9</v>
      </c>
      <c r="V450">
        <v>2133802</v>
      </c>
      <c r="W450">
        <v>95882.6</v>
      </c>
      <c r="X450">
        <v>777056.1</v>
      </c>
      <c r="Y450">
        <v>776566.2</v>
      </c>
      <c r="Z450">
        <v>777056.1</v>
      </c>
      <c r="AA450">
        <v>134966.39999999999</v>
      </c>
      <c r="AB450">
        <v>121896</v>
      </c>
      <c r="AC450">
        <v>617575.5</v>
      </c>
    </row>
    <row r="451" spans="1:29" x14ac:dyDescent="0.25">
      <c r="A451">
        <v>29</v>
      </c>
      <c r="B451">
        <v>1</v>
      </c>
      <c r="C451">
        <v>1</v>
      </c>
      <c r="D451" t="s">
        <v>36</v>
      </c>
      <c r="E451" t="s">
        <v>342</v>
      </c>
      <c r="F451" t="s">
        <v>328</v>
      </c>
      <c r="G451">
        <v>0.14000000000000001</v>
      </c>
      <c r="H451">
        <v>0.91</v>
      </c>
      <c r="I451">
        <v>2.5999999999999999E-2</v>
      </c>
      <c r="J451">
        <v>1.1499999999999999</v>
      </c>
      <c r="K451">
        <v>0.19</v>
      </c>
      <c r="L451">
        <v>3.5999999999999997E-2</v>
      </c>
      <c r="M451">
        <v>3.5999999999999997E-2</v>
      </c>
      <c r="N451">
        <v>3.5999999999999997E-2</v>
      </c>
      <c r="O451">
        <v>0.7</v>
      </c>
      <c r="P451">
        <v>0.7</v>
      </c>
      <c r="Q451">
        <v>0.7</v>
      </c>
      <c r="R451">
        <v>0.7</v>
      </c>
      <c r="S451">
        <v>0.7</v>
      </c>
      <c r="T451">
        <v>1957200</v>
      </c>
      <c r="U451">
        <v>912000</v>
      </c>
      <c r="V451">
        <v>96600</v>
      </c>
      <c r="W451">
        <v>96600</v>
      </c>
      <c r="X451">
        <v>96600</v>
      </c>
      <c r="Y451">
        <v>840000</v>
      </c>
      <c r="Z451">
        <v>840000</v>
      </c>
      <c r="AA451">
        <v>840000</v>
      </c>
      <c r="AB451">
        <v>840000</v>
      </c>
      <c r="AC451">
        <v>840000</v>
      </c>
    </row>
    <row r="452" spans="1:29" x14ac:dyDescent="0.25">
      <c r="A452">
        <v>29</v>
      </c>
      <c r="B452">
        <v>1</v>
      </c>
      <c r="C452">
        <v>1</v>
      </c>
      <c r="D452" t="s">
        <v>36</v>
      </c>
      <c r="E452" t="s">
        <v>342</v>
      </c>
      <c r="F452" t="s">
        <v>326</v>
      </c>
      <c r="G452">
        <v>0.23</v>
      </c>
      <c r="H452">
        <v>0.88</v>
      </c>
      <c r="I452">
        <v>-999</v>
      </c>
      <c r="J452">
        <v>1.9</v>
      </c>
      <c r="K452">
        <v>0.56000000000000005</v>
      </c>
      <c r="L452">
        <v>0.36</v>
      </c>
      <c r="M452">
        <v>-999</v>
      </c>
      <c r="N452">
        <v>-999</v>
      </c>
      <c r="O452">
        <v>-999</v>
      </c>
      <c r="P452">
        <v>-999</v>
      </c>
      <c r="Q452">
        <v>-999</v>
      </c>
      <c r="R452">
        <v>-999</v>
      </c>
      <c r="S452">
        <v>-999</v>
      </c>
      <c r="T452">
        <v>2100000</v>
      </c>
      <c r="U452">
        <v>1773000</v>
      </c>
      <c r="V452">
        <v>1545600</v>
      </c>
      <c r="W452">
        <v>-999</v>
      </c>
      <c r="X452">
        <v>-999</v>
      </c>
      <c r="Y452">
        <v>-999</v>
      </c>
      <c r="Z452">
        <v>-999</v>
      </c>
      <c r="AA452">
        <v>-999</v>
      </c>
      <c r="AB452">
        <v>-999</v>
      </c>
      <c r="AC452">
        <v>-999</v>
      </c>
    </row>
    <row r="453" spans="1:29" x14ac:dyDescent="0.25">
      <c r="A453">
        <v>29</v>
      </c>
      <c r="B453">
        <v>2</v>
      </c>
      <c r="C453">
        <v>1</v>
      </c>
      <c r="D453" t="s">
        <v>36</v>
      </c>
      <c r="E453" t="s">
        <v>341</v>
      </c>
      <c r="F453" t="s">
        <v>331</v>
      </c>
      <c r="G453">
        <v>0.5</v>
      </c>
      <c r="H453">
        <v>40</v>
      </c>
      <c r="I453">
        <v>1.6</v>
      </c>
      <c r="J453">
        <v>0.25</v>
      </c>
      <c r="K453">
        <v>0.6</v>
      </c>
      <c r="L453">
        <v>290.10000000000002</v>
      </c>
      <c r="M453">
        <v>305.10000000000002</v>
      </c>
      <c r="N453" t="s">
        <v>330</v>
      </c>
    </row>
    <row r="454" spans="1:29" x14ac:dyDescent="0.25">
      <c r="A454">
        <v>29</v>
      </c>
      <c r="B454">
        <v>2</v>
      </c>
      <c r="C454">
        <v>1</v>
      </c>
      <c r="D454" t="s">
        <v>36</v>
      </c>
      <c r="E454" t="s">
        <v>341</v>
      </c>
      <c r="F454" t="s">
        <v>329</v>
      </c>
      <c r="G454">
        <v>0.21659999999999999</v>
      </c>
      <c r="H454">
        <v>0.90080000000000005</v>
      </c>
      <c r="I454">
        <v>3.1833500000000001E-2</v>
      </c>
      <c r="J454">
        <v>1.994192</v>
      </c>
      <c r="K454">
        <v>4.287744</v>
      </c>
      <c r="L454">
        <v>4.2683590000000002</v>
      </c>
      <c r="M454">
        <v>3.2904469999999999</v>
      </c>
      <c r="N454">
        <v>3.0502669999999998</v>
      </c>
      <c r="O454">
        <v>0.75671500000000003</v>
      </c>
      <c r="P454">
        <v>3.0502669999999998</v>
      </c>
      <c r="Q454">
        <v>3.2896510000000001</v>
      </c>
      <c r="R454">
        <v>3.2727659999999998</v>
      </c>
      <c r="S454">
        <v>1.0799989999999999</v>
      </c>
      <c r="T454">
        <v>2118010</v>
      </c>
      <c r="U454">
        <v>2118499.9</v>
      </c>
      <c r="V454">
        <v>2133802</v>
      </c>
      <c r="W454">
        <v>95882.6</v>
      </c>
      <c r="X454">
        <v>777056.1</v>
      </c>
      <c r="Y454">
        <v>776566.2</v>
      </c>
      <c r="Z454">
        <v>777056.1</v>
      </c>
      <c r="AA454">
        <v>134966.39999999999</v>
      </c>
      <c r="AB454">
        <v>121896</v>
      </c>
      <c r="AC454">
        <v>617575.5</v>
      </c>
    </row>
    <row r="455" spans="1:29" x14ac:dyDescent="0.25">
      <c r="A455">
        <v>29</v>
      </c>
      <c r="B455">
        <v>2</v>
      </c>
      <c r="C455">
        <v>1</v>
      </c>
      <c r="D455" t="s">
        <v>36</v>
      </c>
      <c r="E455" t="s">
        <v>341</v>
      </c>
      <c r="F455" t="s">
        <v>328</v>
      </c>
      <c r="G455">
        <v>0.14000000000000001</v>
      </c>
      <c r="H455">
        <v>0.91</v>
      </c>
      <c r="I455">
        <v>2.5999999999999999E-2</v>
      </c>
      <c r="J455">
        <v>1.1499999999999999</v>
      </c>
      <c r="K455">
        <v>0.19</v>
      </c>
      <c r="L455">
        <v>3.5999999999999997E-2</v>
      </c>
      <c r="M455">
        <v>3.5999999999999997E-2</v>
      </c>
      <c r="N455">
        <v>3.5999999999999997E-2</v>
      </c>
      <c r="O455">
        <v>0.7</v>
      </c>
      <c r="P455">
        <v>0.7</v>
      </c>
      <c r="Q455">
        <v>0.7</v>
      </c>
      <c r="R455">
        <v>0.7</v>
      </c>
      <c r="S455">
        <v>0.7</v>
      </c>
      <c r="T455">
        <v>1957200</v>
      </c>
      <c r="U455">
        <v>912000</v>
      </c>
      <c r="V455">
        <v>96600</v>
      </c>
      <c r="W455">
        <v>96600</v>
      </c>
      <c r="X455">
        <v>96600</v>
      </c>
      <c r="Y455">
        <v>840000</v>
      </c>
      <c r="Z455">
        <v>840000</v>
      </c>
      <c r="AA455">
        <v>840000</v>
      </c>
      <c r="AB455">
        <v>840000</v>
      </c>
      <c r="AC455">
        <v>840000</v>
      </c>
    </row>
    <row r="456" spans="1:29" x14ac:dyDescent="0.25">
      <c r="A456">
        <v>29</v>
      </c>
      <c r="B456">
        <v>2</v>
      </c>
      <c r="C456">
        <v>1</v>
      </c>
      <c r="D456" t="s">
        <v>36</v>
      </c>
      <c r="E456" t="s">
        <v>341</v>
      </c>
      <c r="F456" t="s">
        <v>326</v>
      </c>
      <c r="G456">
        <v>0.23</v>
      </c>
      <c r="H456">
        <v>0.88</v>
      </c>
      <c r="I456">
        <v>-999</v>
      </c>
      <c r="J456">
        <v>1.9</v>
      </c>
      <c r="K456">
        <v>0.56000000000000005</v>
      </c>
      <c r="L456">
        <v>0.36</v>
      </c>
      <c r="M456">
        <v>-999</v>
      </c>
      <c r="N456">
        <v>-999</v>
      </c>
      <c r="O456">
        <v>-999</v>
      </c>
      <c r="P456">
        <v>-999</v>
      </c>
      <c r="Q456">
        <v>-999</v>
      </c>
      <c r="R456">
        <v>-999</v>
      </c>
      <c r="S456">
        <v>-999</v>
      </c>
      <c r="T456">
        <v>2100000</v>
      </c>
      <c r="U456">
        <v>1773000</v>
      </c>
      <c r="V456">
        <v>1545600</v>
      </c>
      <c r="W456">
        <v>-999</v>
      </c>
      <c r="X456">
        <v>-999</v>
      </c>
      <c r="Y456">
        <v>-999</v>
      </c>
      <c r="Z456">
        <v>-999</v>
      </c>
      <c r="AA456">
        <v>-999</v>
      </c>
      <c r="AB456">
        <v>-999</v>
      </c>
      <c r="AC456">
        <v>-999</v>
      </c>
    </row>
    <row r="457" spans="1:29" x14ac:dyDescent="0.25">
      <c r="A457">
        <v>29</v>
      </c>
      <c r="B457">
        <v>3</v>
      </c>
      <c r="C457">
        <v>1</v>
      </c>
      <c r="D457" t="s">
        <v>36</v>
      </c>
      <c r="E457" t="s">
        <v>340</v>
      </c>
      <c r="F457" t="s">
        <v>331</v>
      </c>
      <c r="G457">
        <v>0.4</v>
      </c>
      <c r="H457">
        <v>12</v>
      </c>
      <c r="I457">
        <v>0.48</v>
      </c>
      <c r="J457">
        <v>0.55555600000000005</v>
      </c>
      <c r="K457">
        <v>0.55000000000000004</v>
      </c>
      <c r="L457">
        <v>290.10000000000002</v>
      </c>
      <c r="M457">
        <v>305.10000000000002</v>
      </c>
      <c r="N457" t="s">
        <v>330</v>
      </c>
    </row>
    <row r="458" spans="1:29" x14ac:dyDescent="0.25">
      <c r="A458">
        <v>29</v>
      </c>
      <c r="B458">
        <v>3</v>
      </c>
      <c r="C458">
        <v>1</v>
      </c>
      <c r="D458" t="s">
        <v>36</v>
      </c>
      <c r="E458" t="s">
        <v>340</v>
      </c>
      <c r="F458" t="s">
        <v>329</v>
      </c>
      <c r="G458">
        <v>0.21659999999999999</v>
      </c>
      <c r="H458">
        <v>0.90080000000000005</v>
      </c>
      <c r="I458">
        <v>3.1833500000000001E-2</v>
      </c>
      <c r="J458">
        <v>1.994192</v>
      </c>
      <c r="K458">
        <v>4.287744</v>
      </c>
      <c r="L458">
        <v>4.2683590000000002</v>
      </c>
      <c r="M458">
        <v>3.2904469999999999</v>
      </c>
      <c r="N458">
        <v>3.0502669999999998</v>
      </c>
      <c r="O458">
        <v>0.75671500000000003</v>
      </c>
      <c r="P458">
        <v>3.0502669999999998</v>
      </c>
      <c r="Q458">
        <v>3.2896510000000001</v>
      </c>
      <c r="R458">
        <v>3.2727659999999998</v>
      </c>
      <c r="S458">
        <v>1.0799989999999999</v>
      </c>
      <c r="T458">
        <v>2118010</v>
      </c>
      <c r="U458">
        <v>2118499.9</v>
      </c>
      <c r="V458">
        <v>2133802</v>
      </c>
      <c r="W458">
        <v>95882.6</v>
      </c>
      <c r="X458">
        <v>777056.1</v>
      </c>
      <c r="Y458">
        <v>776566.2</v>
      </c>
      <c r="Z458">
        <v>777056.1</v>
      </c>
      <c r="AA458">
        <v>134966.39999999999</v>
      </c>
      <c r="AB458">
        <v>121896</v>
      </c>
      <c r="AC458">
        <v>617575.5</v>
      </c>
    </row>
    <row r="459" spans="1:29" x14ac:dyDescent="0.25">
      <c r="A459">
        <v>29</v>
      </c>
      <c r="B459">
        <v>3</v>
      </c>
      <c r="C459">
        <v>1</v>
      </c>
      <c r="D459" t="s">
        <v>36</v>
      </c>
      <c r="E459" t="s">
        <v>340</v>
      </c>
      <c r="F459" t="s">
        <v>328</v>
      </c>
      <c r="G459">
        <v>0.14000000000000001</v>
      </c>
      <c r="H459">
        <v>0.91</v>
      </c>
      <c r="I459">
        <v>2.5999999999999999E-2</v>
      </c>
      <c r="J459">
        <v>1.1499999999999999</v>
      </c>
      <c r="K459">
        <v>0.19</v>
      </c>
      <c r="L459">
        <v>3.5999999999999997E-2</v>
      </c>
      <c r="M459">
        <v>3.5999999999999997E-2</v>
      </c>
      <c r="N459">
        <v>3.5999999999999997E-2</v>
      </c>
      <c r="O459">
        <v>0.7</v>
      </c>
      <c r="P459">
        <v>0.7</v>
      </c>
      <c r="Q459">
        <v>0.7</v>
      </c>
      <c r="R459">
        <v>0.7</v>
      </c>
      <c r="S459">
        <v>0.7</v>
      </c>
      <c r="T459">
        <v>1957200</v>
      </c>
      <c r="U459">
        <v>912000</v>
      </c>
      <c r="V459">
        <v>96600</v>
      </c>
      <c r="W459">
        <v>96600</v>
      </c>
      <c r="X459">
        <v>96600</v>
      </c>
      <c r="Y459">
        <v>840000</v>
      </c>
      <c r="Z459">
        <v>840000</v>
      </c>
      <c r="AA459">
        <v>840000</v>
      </c>
      <c r="AB459">
        <v>840000</v>
      </c>
      <c r="AC459">
        <v>840000</v>
      </c>
    </row>
    <row r="460" spans="1:29" x14ac:dyDescent="0.25">
      <c r="A460">
        <v>29</v>
      </c>
      <c r="B460">
        <v>3</v>
      </c>
      <c r="C460">
        <v>1</v>
      </c>
      <c r="D460" t="s">
        <v>36</v>
      </c>
      <c r="E460" t="s">
        <v>340</v>
      </c>
      <c r="F460" t="s">
        <v>326</v>
      </c>
      <c r="G460">
        <v>0.13</v>
      </c>
      <c r="H460">
        <v>0.91</v>
      </c>
      <c r="I460">
        <v>-999</v>
      </c>
      <c r="J460">
        <v>1.67</v>
      </c>
      <c r="K460">
        <v>0.55789999999999995</v>
      </c>
      <c r="L460">
        <v>-999</v>
      </c>
      <c r="M460">
        <v>-999</v>
      </c>
      <c r="N460">
        <v>-999</v>
      </c>
      <c r="O460">
        <v>-999</v>
      </c>
      <c r="P460">
        <v>-999</v>
      </c>
      <c r="Q460">
        <v>-999</v>
      </c>
      <c r="R460">
        <v>-999</v>
      </c>
      <c r="S460">
        <v>-999</v>
      </c>
      <c r="T460">
        <v>2060500</v>
      </c>
      <c r="U460">
        <v>1712300</v>
      </c>
      <c r="V460">
        <v>-999</v>
      </c>
      <c r="W460">
        <v>-999</v>
      </c>
      <c r="X460">
        <v>-999</v>
      </c>
      <c r="Y460">
        <v>-999</v>
      </c>
      <c r="Z460">
        <v>-999</v>
      </c>
      <c r="AA460">
        <v>-999</v>
      </c>
      <c r="AB460">
        <v>-999</v>
      </c>
      <c r="AC460">
        <v>-999</v>
      </c>
    </row>
    <row r="461" spans="1:29" x14ac:dyDescent="0.25">
      <c r="A461">
        <v>29</v>
      </c>
      <c r="B461">
        <v>4</v>
      </c>
      <c r="C461">
        <v>1</v>
      </c>
      <c r="D461" t="s">
        <v>36</v>
      </c>
      <c r="E461" t="s">
        <v>339</v>
      </c>
      <c r="F461" t="s">
        <v>331</v>
      </c>
      <c r="G461">
        <v>0.6</v>
      </c>
      <c r="H461">
        <v>8</v>
      </c>
      <c r="I461">
        <v>0.4</v>
      </c>
      <c r="J461">
        <v>0.769231</v>
      </c>
      <c r="K461">
        <v>0.35</v>
      </c>
      <c r="L461">
        <v>290.10000000000002</v>
      </c>
      <c r="M461">
        <v>305.10000000000002</v>
      </c>
      <c r="N461" t="s">
        <v>330</v>
      </c>
    </row>
    <row r="462" spans="1:29" x14ac:dyDescent="0.25">
      <c r="A462">
        <v>29</v>
      </c>
      <c r="B462">
        <v>4</v>
      </c>
      <c r="C462">
        <v>1</v>
      </c>
      <c r="D462" t="s">
        <v>36</v>
      </c>
      <c r="E462" t="s">
        <v>339</v>
      </c>
      <c r="F462" t="s">
        <v>329</v>
      </c>
      <c r="G462">
        <v>0.5484</v>
      </c>
      <c r="H462">
        <v>0.90859999999999996</v>
      </c>
      <c r="I462">
        <v>1.2845000000000001E-2</v>
      </c>
      <c r="J462">
        <v>1.387305</v>
      </c>
      <c r="K462">
        <v>1.387305</v>
      </c>
      <c r="L462">
        <v>0.44925300000000001</v>
      </c>
      <c r="M462">
        <v>0.113307</v>
      </c>
      <c r="N462">
        <v>9.0251999999999999E-2</v>
      </c>
      <c r="O462">
        <v>9.0251999999999999E-2</v>
      </c>
      <c r="P462">
        <v>9.0251999999999999E-2</v>
      </c>
      <c r="Q462">
        <v>9.0251999999999999E-2</v>
      </c>
      <c r="R462">
        <v>1.0283040000000001</v>
      </c>
      <c r="S462">
        <v>1.097469</v>
      </c>
      <c r="T462">
        <v>1153637.8999999999</v>
      </c>
      <c r="U462">
        <v>1153637.8999999999</v>
      </c>
      <c r="V462">
        <v>1112919.8</v>
      </c>
      <c r="W462">
        <v>917388.5</v>
      </c>
      <c r="X462">
        <v>164792.5</v>
      </c>
      <c r="Y462">
        <v>164792.5</v>
      </c>
      <c r="Z462">
        <v>164792.5</v>
      </c>
      <c r="AA462">
        <v>164792.5</v>
      </c>
      <c r="AB462">
        <v>205510.6</v>
      </c>
      <c r="AC462">
        <v>636512.19999999995</v>
      </c>
    </row>
    <row r="463" spans="1:29" x14ac:dyDescent="0.25">
      <c r="A463">
        <v>29</v>
      </c>
      <c r="B463">
        <v>4</v>
      </c>
      <c r="C463">
        <v>1</v>
      </c>
      <c r="D463" t="s">
        <v>36</v>
      </c>
      <c r="E463" t="s">
        <v>339</v>
      </c>
      <c r="F463" t="s">
        <v>328</v>
      </c>
      <c r="G463">
        <v>0.23</v>
      </c>
      <c r="H463">
        <v>0.9</v>
      </c>
      <c r="I463">
        <v>1.47E-2</v>
      </c>
      <c r="J463">
        <v>1.2</v>
      </c>
      <c r="K463">
        <v>0.03</v>
      </c>
      <c r="L463">
        <v>0.15</v>
      </c>
      <c r="M463">
        <v>0.03</v>
      </c>
      <c r="N463">
        <v>0.03</v>
      </c>
      <c r="O463">
        <v>0.03</v>
      </c>
      <c r="P463">
        <v>0.04</v>
      </c>
      <c r="Q463">
        <v>0.04</v>
      </c>
      <c r="R463">
        <v>0.04</v>
      </c>
      <c r="S463">
        <v>0.16</v>
      </c>
      <c r="T463">
        <v>1700000</v>
      </c>
      <c r="U463">
        <v>1206</v>
      </c>
      <c r="V463">
        <v>994000</v>
      </c>
      <c r="W463">
        <v>1206</v>
      </c>
      <c r="X463">
        <v>1206</v>
      </c>
      <c r="Y463">
        <v>1206</v>
      </c>
      <c r="Z463">
        <v>10080</v>
      </c>
      <c r="AA463">
        <v>10080</v>
      </c>
      <c r="AB463">
        <v>10080</v>
      </c>
      <c r="AC463">
        <v>609000</v>
      </c>
    </row>
    <row r="464" spans="1:29" x14ac:dyDescent="0.25">
      <c r="A464">
        <v>29</v>
      </c>
      <c r="B464">
        <v>4</v>
      </c>
      <c r="C464">
        <v>1</v>
      </c>
      <c r="D464" t="s">
        <v>36</v>
      </c>
      <c r="E464" t="s">
        <v>339</v>
      </c>
      <c r="F464" t="s">
        <v>326</v>
      </c>
      <c r="G464">
        <v>0.13</v>
      </c>
      <c r="H464">
        <v>0.91</v>
      </c>
      <c r="I464">
        <v>-999</v>
      </c>
      <c r="J464">
        <v>1.67</v>
      </c>
      <c r="K464">
        <v>0.55789999999999995</v>
      </c>
      <c r="L464">
        <v>-999</v>
      </c>
      <c r="M464">
        <v>-999</v>
      </c>
      <c r="N464">
        <v>-999</v>
      </c>
      <c r="O464">
        <v>-999</v>
      </c>
      <c r="P464">
        <v>-999</v>
      </c>
      <c r="Q464">
        <v>-999</v>
      </c>
      <c r="R464">
        <v>-999</v>
      </c>
      <c r="S464">
        <v>-999</v>
      </c>
      <c r="T464">
        <v>2060500</v>
      </c>
      <c r="U464">
        <v>1712300</v>
      </c>
      <c r="V464">
        <v>-999</v>
      </c>
      <c r="W464">
        <v>-999</v>
      </c>
      <c r="X464">
        <v>-999</v>
      </c>
      <c r="Y464">
        <v>-999</v>
      </c>
      <c r="Z464">
        <v>-999</v>
      </c>
      <c r="AA464">
        <v>-999</v>
      </c>
      <c r="AB464">
        <v>-999</v>
      </c>
      <c r="AC464">
        <v>-999</v>
      </c>
    </row>
    <row r="465" spans="1:29" x14ac:dyDescent="0.25">
      <c r="A465">
        <v>30</v>
      </c>
      <c r="B465">
        <v>1</v>
      </c>
      <c r="C465">
        <v>1</v>
      </c>
      <c r="D465" t="s">
        <v>37</v>
      </c>
      <c r="E465" t="s">
        <v>338</v>
      </c>
      <c r="F465" t="s">
        <v>331</v>
      </c>
      <c r="G465">
        <v>0.7</v>
      </c>
      <c r="H465">
        <v>120</v>
      </c>
      <c r="I465">
        <v>4.8</v>
      </c>
      <c r="J465">
        <v>0.33333299999999999</v>
      </c>
      <c r="K465">
        <v>0.7</v>
      </c>
      <c r="L465">
        <v>292.10000000000002</v>
      </c>
      <c r="M465">
        <v>305.10000000000002</v>
      </c>
      <c r="N465" t="s">
        <v>330</v>
      </c>
    </row>
    <row r="466" spans="1:29" x14ac:dyDescent="0.25">
      <c r="A466">
        <v>30</v>
      </c>
      <c r="B466">
        <v>1</v>
      </c>
      <c r="C466">
        <v>1</v>
      </c>
      <c r="D466" t="s">
        <v>37</v>
      </c>
      <c r="E466" t="s">
        <v>338</v>
      </c>
      <c r="F466" t="s">
        <v>329</v>
      </c>
      <c r="G466">
        <v>0.21659999999999999</v>
      </c>
      <c r="H466">
        <v>0.90080000000000005</v>
      </c>
      <c r="I466">
        <v>3.1833500000000001E-2</v>
      </c>
      <c r="J466">
        <v>1.994192</v>
      </c>
      <c r="K466">
        <v>4.287744</v>
      </c>
      <c r="L466">
        <v>4.2683590000000002</v>
      </c>
      <c r="M466">
        <v>3.2904469999999999</v>
      </c>
      <c r="N466">
        <v>3.0502669999999998</v>
      </c>
      <c r="O466">
        <v>0.75671500000000003</v>
      </c>
      <c r="P466">
        <v>3.0502669999999998</v>
      </c>
      <c r="Q466">
        <v>3.2896510000000001</v>
      </c>
      <c r="R466">
        <v>3.2727659999999998</v>
      </c>
      <c r="S466">
        <v>1.0799989999999999</v>
      </c>
      <c r="T466">
        <v>2118010</v>
      </c>
      <c r="U466">
        <v>2118499.9</v>
      </c>
      <c r="V466">
        <v>2133802</v>
      </c>
      <c r="W466">
        <v>95882.6</v>
      </c>
      <c r="X466">
        <v>777056.1</v>
      </c>
      <c r="Y466">
        <v>776566.2</v>
      </c>
      <c r="Z466">
        <v>777056.1</v>
      </c>
      <c r="AA466">
        <v>134966.39999999999</v>
      </c>
      <c r="AB466">
        <v>121896</v>
      </c>
      <c r="AC466">
        <v>617575.5</v>
      </c>
    </row>
    <row r="467" spans="1:29" x14ac:dyDescent="0.25">
      <c r="A467">
        <v>30</v>
      </c>
      <c r="B467">
        <v>1</v>
      </c>
      <c r="C467">
        <v>1</v>
      </c>
      <c r="D467" t="s">
        <v>37</v>
      </c>
      <c r="E467" t="s">
        <v>338</v>
      </c>
      <c r="F467" t="s">
        <v>328</v>
      </c>
      <c r="G467">
        <v>0.14000000000000001</v>
      </c>
      <c r="H467">
        <v>0.91</v>
      </c>
      <c r="I467">
        <v>2.5999999999999999E-2</v>
      </c>
      <c r="J467">
        <v>1.1499999999999999</v>
      </c>
      <c r="K467">
        <v>0.19</v>
      </c>
      <c r="L467">
        <v>3.5999999999999997E-2</v>
      </c>
      <c r="M467">
        <v>3.5999999999999997E-2</v>
      </c>
      <c r="N467">
        <v>3.5999999999999997E-2</v>
      </c>
      <c r="O467">
        <v>0.7</v>
      </c>
      <c r="P467">
        <v>0.7</v>
      </c>
      <c r="Q467">
        <v>0.7</v>
      </c>
      <c r="R467">
        <v>0.7</v>
      </c>
      <c r="S467">
        <v>0.7</v>
      </c>
      <c r="T467">
        <v>1957200</v>
      </c>
      <c r="U467">
        <v>912000</v>
      </c>
      <c r="V467">
        <v>96600</v>
      </c>
      <c r="W467">
        <v>96600</v>
      </c>
      <c r="X467">
        <v>96600</v>
      </c>
      <c r="Y467">
        <v>840000</v>
      </c>
      <c r="Z467">
        <v>840000</v>
      </c>
      <c r="AA467">
        <v>840000</v>
      </c>
      <c r="AB467">
        <v>840000</v>
      </c>
      <c r="AC467">
        <v>840000</v>
      </c>
    </row>
    <row r="468" spans="1:29" x14ac:dyDescent="0.25">
      <c r="A468">
        <v>30</v>
      </c>
      <c r="B468">
        <v>1</v>
      </c>
      <c r="C468">
        <v>1</v>
      </c>
      <c r="D468" t="s">
        <v>37</v>
      </c>
      <c r="E468" t="s">
        <v>338</v>
      </c>
      <c r="F468" t="s">
        <v>326</v>
      </c>
      <c r="G468">
        <v>0.23</v>
      </c>
      <c r="H468">
        <v>0.88</v>
      </c>
      <c r="I468">
        <v>-999</v>
      </c>
      <c r="J468">
        <v>1.9</v>
      </c>
      <c r="K468">
        <v>0.56000000000000005</v>
      </c>
      <c r="L468">
        <v>0.36</v>
      </c>
      <c r="M468">
        <v>-999</v>
      </c>
      <c r="N468">
        <v>-999</v>
      </c>
      <c r="O468">
        <v>-999</v>
      </c>
      <c r="P468">
        <v>-999</v>
      </c>
      <c r="Q468">
        <v>-999</v>
      </c>
      <c r="R468">
        <v>-999</v>
      </c>
      <c r="S468">
        <v>-999</v>
      </c>
      <c r="T468">
        <v>2100000</v>
      </c>
      <c r="U468">
        <v>1773000</v>
      </c>
      <c r="V468">
        <v>1545600</v>
      </c>
      <c r="W468">
        <v>-999</v>
      </c>
      <c r="X468">
        <v>-999</v>
      </c>
      <c r="Y468">
        <v>-999</v>
      </c>
      <c r="Z468">
        <v>-999</v>
      </c>
      <c r="AA468">
        <v>-999</v>
      </c>
      <c r="AB468">
        <v>-999</v>
      </c>
      <c r="AC468">
        <v>-999</v>
      </c>
    </row>
    <row r="469" spans="1:29" x14ac:dyDescent="0.25">
      <c r="A469">
        <v>30</v>
      </c>
      <c r="B469">
        <v>2</v>
      </c>
      <c r="C469">
        <v>1</v>
      </c>
      <c r="D469" t="s">
        <v>37</v>
      </c>
      <c r="E469" t="s">
        <v>337</v>
      </c>
      <c r="F469" t="s">
        <v>331</v>
      </c>
      <c r="G469">
        <v>0.5</v>
      </c>
      <c r="H469">
        <v>40</v>
      </c>
      <c r="I469">
        <v>1.6</v>
      </c>
      <c r="J469">
        <v>0.33333299999999999</v>
      </c>
      <c r="K469">
        <v>0.7</v>
      </c>
      <c r="L469">
        <v>285.10000000000002</v>
      </c>
      <c r="M469">
        <v>373.1</v>
      </c>
      <c r="N469" t="s">
        <v>330</v>
      </c>
    </row>
    <row r="470" spans="1:29" x14ac:dyDescent="0.25">
      <c r="A470">
        <v>30</v>
      </c>
      <c r="B470">
        <v>2</v>
      </c>
      <c r="C470">
        <v>1</v>
      </c>
      <c r="D470" t="s">
        <v>37</v>
      </c>
      <c r="E470" t="s">
        <v>337</v>
      </c>
      <c r="F470" t="s">
        <v>329</v>
      </c>
      <c r="G470">
        <v>0.21659999999999999</v>
      </c>
      <c r="H470">
        <v>0.90080000000000005</v>
      </c>
      <c r="I470">
        <v>3.1662750000000003E-2</v>
      </c>
      <c r="J470">
        <v>4.2608280000000001</v>
      </c>
      <c r="K470">
        <v>9.9183280000000007</v>
      </c>
      <c r="L470">
        <v>9.8990460000000002</v>
      </c>
      <c r="M470">
        <v>9.816236</v>
      </c>
      <c r="N470">
        <v>9.5773449999999993</v>
      </c>
      <c r="O470">
        <v>3.8919809999999999</v>
      </c>
      <c r="P470">
        <v>9.5773449999999993</v>
      </c>
      <c r="Q470">
        <v>9.8154439999999994</v>
      </c>
      <c r="R470">
        <v>8.9087940000000003</v>
      </c>
      <c r="S470">
        <v>3.3515389999999998</v>
      </c>
      <c r="T470">
        <v>2120156.9</v>
      </c>
      <c r="U470">
        <v>2120355.5</v>
      </c>
      <c r="V470">
        <v>2135740.1</v>
      </c>
      <c r="W470">
        <v>98787</v>
      </c>
      <c r="X470">
        <v>783633.9</v>
      </c>
      <c r="Y470">
        <v>783217.7</v>
      </c>
      <c r="Z470">
        <v>783633.9</v>
      </c>
      <c r="AA470">
        <v>138081.60000000001</v>
      </c>
      <c r="AB470">
        <v>112984.4</v>
      </c>
      <c r="AC470">
        <v>611630.9</v>
      </c>
    </row>
    <row r="471" spans="1:29" x14ac:dyDescent="0.25">
      <c r="A471">
        <v>30</v>
      </c>
      <c r="B471">
        <v>2</v>
      </c>
      <c r="C471">
        <v>1</v>
      </c>
      <c r="D471" t="s">
        <v>37</v>
      </c>
      <c r="E471" t="s">
        <v>337</v>
      </c>
      <c r="F471" t="s">
        <v>328</v>
      </c>
      <c r="G471">
        <v>0.35</v>
      </c>
      <c r="H471">
        <v>0.92</v>
      </c>
      <c r="I471">
        <v>1.49E-2</v>
      </c>
      <c r="J471">
        <v>1.44</v>
      </c>
      <c r="K471">
        <v>0.94750000000000001</v>
      </c>
      <c r="L471">
        <v>3.5999999999999997E-2</v>
      </c>
      <c r="M471">
        <v>3.5999999999999997E-2</v>
      </c>
      <c r="N471">
        <v>3.5999999999999997E-2</v>
      </c>
      <c r="O471">
        <v>3.5999999999999997E-2</v>
      </c>
      <c r="P471">
        <v>3.5999999999999997E-2</v>
      </c>
      <c r="Q471">
        <v>3.5999999999999997E-2</v>
      </c>
      <c r="R471">
        <v>3.5999999999999997E-2</v>
      </c>
      <c r="S471">
        <v>0.15</v>
      </c>
      <c r="T471">
        <v>1478400</v>
      </c>
      <c r="U471">
        <v>1683412.5</v>
      </c>
      <c r="V471">
        <v>96600</v>
      </c>
      <c r="W471">
        <v>96600</v>
      </c>
      <c r="X471">
        <v>96600</v>
      </c>
      <c r="Y471">
        <v>96600</v>
      </c>
      <c r="Z471">
        <v>96600</v>
      </c>
      <c r="AA471">
        <v>96600</v>
      </c>
      <c r="AB471">
        <v>96600</v>
      </c>
      <c r="AC471">
        <v>994000</v>
      </c>
    </row>
    <row r="472" spans="1:29" x14ac:dyDescent="0.25">
      <c r="A472">
        <v>30</v>
      </c>
      <c r="B472">
        <v>2</v>
      </c>
      <c r="C472">
        <v>1</v>
      </c>
      <c r="D472" t="s">
        <v>37</v>
      </c>
      <c r="E472" t="s">
        <v>337</v>
      </c>
      <c r="F472" t="s">
        <v>326</v>
      </c>
      <c r="G472">
        <v>0.23</v>
      </c>
      <c r="H472">
        <v>0.88</v>
      </c>
      <c r="I472">
        <v>-999</v>
      </c>
      <c r="J472">
        <v>1.9</v>
      </c>
      <c r="K472">
        <v>0.56000000000000005</v>
      </c>
      <c r="L472">
        <v>0.36</v>
      </c>
      <c r="M472">
        <v>-999</v>
      </c>
      <c r="N472">
        <v>-999</v>
      </c>
      <c r="O472">
        <v>-999</v>
      </c>
      <c r="P472">
        <v>-999</v>
      </c>
      <c r="Q472">
        <v>-999</v>
      </c>
      <c r="R472">
        <v>-999</v>
      </c>
      <c r="S472">
        <v>-999</v>
      </c>
      <c r="T472">
        <v>2100000</v>
      </c>
      <c r="U472">
        <v>1773000</v>
      </c>
      <c r="V472">
        <v>1545600</v>
      </c>
      <c r="W472">
        <v>-999</v>
      </c>
      <c r="X472">
        <v>-999</v>
      </c>
      <c r="Y472">
        <v>-999</v>
      </c>
      <c r="Z472">
        <v>-999</v>
      </c>
      <c r="AA472">
        <v>-999</v>
      </c>
      <c r="AB472">
        <v>-999</v>
      </c>
      <c r="AC472">
        <v>-999</v>
      </c>
    </row>
    <row r="473" spans="1:29" x14ac:dyDescent="0.25">
      <c r="A473">
        <v>30</v>
      </c>
      <c r="B473">
        <v>3</v>
      </c>
      <c r="C473">
        <v>1</v>
      </c>
      <c r="D473" t="s">
        <v>37</v>
      </c>
      <c r="E473" t="s">
        <v>336</v>
      </c>
      <c r="F473" t="s">
        <v>331</v>
      </c>
      <c r="G473">
        <v>0.5</v>
      </c>
      <c r="H473">
        <v>12</v>
      </c>
      <c r="I473">
        <v>0.6</v>
      </c>
      <c r="J473">
        <v>0.5</v>
      </c>
      <c r="K473">
        <v>0.6</v>
      </c>
      <c r="L473">
        <v>285.10000000000002</v>
      </c>
      <c r="M473">
        <v>373.1</v>
      </c>
      <c r="N473" t="s">
        <v>330</v>
      </c>
    </row>
    <row r="474" spans="1:29" x14ac:dyDescent="0.25">
      <c r="A474">
        <v>30</v>
      </c>
      <c r="B474">
        <v>3</v>
      </c>
      <c r="C474">
        <v>1</v>
      </c>
      <c r="D474" t="s">
        <v>37</v>
      </c>
      <c r="E474" t="s">
        <v>336</v>
      </c>
      <c r="F474" t="s">
        <v>329</v>
      </c>
      <c r="G474">
        <v>0.53920000000000001</v>
      </c>
      <c r="H474">
        <v>0.90959999999999996</v>
      </c>
      <c r="I474">
        <v>2.0079E-2</v>
      </c>
      <c r="J474">
        <v>8.5045490000000008</v>
      </c>
      <c r="K474">
        <v>15.847038</v>
      </c>
      <c r="L474">
        <v>15.847038</v>
      </c>
      <c r="M474">
        <v>15.847038</v>
      </c>
      <c r="N474">
        <v>15.847038</v>
      </c>
      <c r="O474">
        <v>15.847038</v>
      </c>
      <c r="P474">
        <v>15.847038</v>
      </c>
      <c r="Q474">
        <v>15.847038</v>
      </c>
      <c r="R474">
        <v>15.323795</v>
      </c>
      <c r="S474">
        <v>8.2218370000000007</v>
      </c>
      <c r="T474">
        <v>1143967.3</v>
      </c>
      <c r="U474">
        <v>785960.3</v>
      </c>
      <c r="V474">
        <v>785960.3</v>
      </c>
      <c r="W474">
        <v>785960.3</v>
      </c>
      <c r="X474">
        <v>785960.3</v>
      </c>
      <c r="Y474">
        <v>785960.3</v>
      </c>
      <c r="Z474">
        <v>785960.3</v>
      </c>
      <c r="AA474">
        <v>785960.3</v>
      </c>
      <c r="AB474">
        <v>199263.6</v>
      </c>
      <c r="AC474">
        <v>613811.4</v>
      </c>
    </row>
    <row r="475" spans="1:29" x14ac:dyDescent="0.25">
      <c r="A475">
        <v>30</v>
      </c>
      <c r="B475">
        <v>3</v>
      </c>
      <c r="C475">
        <v>1</v>
      </c>
      <c r="D475" t="s">
        <v>37</v>
      </c>
      <c r="E475" t="s">
        <v>336</v>
      </c>
      <c r="F475" t="s">
        <v>328</v>
      </c>
      <c r="G475">
        <v>0.61</v>
      </c>
      <c r="H475">
        <v>0.04</v>
      </c>
      <c r="I475">
        <v>1.18E-2</v>
      </c>
      <c r="J475">
        <v>45</v>
      </c>
      <c r="K475">
        <v>0.04</v>
      </c>
      <c r="L475">
        <v>0.04</v>
      </c>
      <c r="M475">
        <v>0.04</v>
      </c>
      <c r="N475">
        <v>0.04</v>
      </c>
      <c r="O475">
        <v>0.04</v>
      </c>
      <c r="P475">
        <v>0.04</v>
      </c>
      <c r="Q475">
        <v>0.04</v>
      </c>
      <c r="R475">
        <v>0.03</v>
      </c>
      <c r="S475">
        <v>45</v>
      </c>
      <c r="T475">
        <v>3744000</v>
      </c>
      <c r="U475">
        <v>10080</v>
      </c>
      <c r="V475">
        <v>10080</v>
      </c>
      <c r="W475">
        <v>10080</v>
      </c>
      <c r="X475">
        <v>10080</v>
      </c>
      <c r="Y475">
        <v>10080</v>
      </c>
      <c r="Z475">
        <v>10080</v>
      </c>
      <c r="AA475">
        <v>10080</v>
      </c>
      <c r="AB475">
        <v>1206</v>
      </c>
      <c r="AC475">
        <v>3744000</v>
      </c>
    </row>
    <row r="476" spans="1:29" x14ac:dyDescent="0.25">
      <c r="A476">
        <v>30</v>
      </c>
      <c r="B476">
        <v>3</v>
      </c>
      <c r="C476">
        <v>1</v>
      </c>
      <c r="D476" t="s">
        <v>37</v>
      </c>
      <c r="E476" t="s">
        <v>336</v>
      </c>
      <c r="F476" t="s">
        <v>326</v>
      </c>
      <c r="G476">
        <v>0.13</v>
      </c>
      <c r="H476">
        <v>0.91</v>
      </c>
      <c r="I476">
        <v>-999</v>
      </c>
      <c r="J476">
        <v>0.64</v>
      </c>
      <c r="K476">
        <v>0.36</v>
      </c>
      <c r="L476">
        <v>-999</v>
      </c>
      <c r="M476">
        <v>-999</v>
      </c>
      <c r="N476">
        <v>-999</v>
      </c>
      <c r="O476">
        <v>-999</v>
      </c>
      <c r="P476">
        <v>-999</v>
      </c>
      <c r="Q476">
        <v>-999</v>
      </c>
      <c r="R476">
        <v>-999</v>
      </c>
      <c r="S476">
        <v>-999</v>
      </c>
      <c r="T476">
        <v>1787100</v>
      </c>
      <c r="U476">
        <v>1545600</v>
      </c>
      <c r="V476">
        <v>-999</v>
      </c>
      <c r="W476">
        <v>-999</v>
      </c>
      <c r="X476">
        <v>-999</v>
      </c>
      <c r="Y476">
        <v>-999</v>
      </c>
      <c r="Z476">
        <v>-999</v>
      </c>
      <c r="AA476">
        <v>-999</v>
      </c>
      <c r="AB476">
        <v>-999</v>
      </c>
      <c r="AC476">
        <v>-999</v>
      </c>
    </row>
    <row r="477" spans="1:29" x14ac:dyDescent="0.25">
      <c r="A477">
        <v>30</v>
      </c>
      <c r="B477">
        <v>4</v>
      </c>
      <c r="C477">
        <v>1</v>
      </c>
      <c r="D477" t="s">
        <v>37</v>
      </c>
      <c r="E477" t="s">
        <v>335</v>
      </c>
      <c r="F477" t="s">
        <v>331</v>
      </c>
      <c r="G477">
        <v>0.5</v>
      </c>
      <c r="H477">
        <v>8</v>
      </c>
      <c r="I477">
        <v>0.53300000000000003</v>
      </c>
      <c r="J477">
        <v>0.78571400000000002</v>
      </c>
      <c r="K477">
        <v>0.3</v>
      </c>
      <c r="L477">
        <v>285.10000000000002</v>
      </c>
      <c r="M477">
        <v>373.1</v>
      </c>
      <c r="N477" t="s">
        <v>330</v>
      </c>
    </row>
    <row r="478" spans="1:29" x14ac:dyDescent="0.25">
      <c r="A478">
        <v>30</v>
      </c>
      <c r="B478">
        <v>4</v>
      </c>
      <c r="C478">
        <v>1</v>
      </c>
      <c r="D478" t="s">
        <v>37</v>
      </c>
      <c r="E478" t="s">
        <v>335</v>
      </c>
      <c r="F478" t="s">
        <v>329</v>
      </c>
      <c r="G478">
        <v>0.33239999999999997</v>
      </c>
      <c r="H478">
        <v>0.85260000000000002</v>
      </c>
      <c r="I478">
        <v>1.0113E-2</v>
      </c>
      <c r="J478">
        <v>3.9506570000000001</v>
      </c>
      <c r="K478">
        <v>3.8901409999999998</v>
      </c>
      <c r="L478">
        <v>3.9182950000000001</v>
      </c>
      <c r="M478">
        <v>3.895642</v>
      </c>
      <c r="N478">
        <v>3.9636019999999998</v>
      </c>
      <c r="O478">
        <v>3.9636019999999998</v>
      </c>
      <c r="P478">
        <v>3.9636019999999998</v>
      </c>
      <c r="Q478">
        <v>3.9636019999999998</v>
      </c>
      <c r="R478">
        <v>3.9636019999999998</v>
      </c>
      <c r="S478">
        <v>3.9636019999999998</v>
      </c>
      <c r="T478">
        <v>1049338.1000000001</v>
      </c>
      <c r="U478">
        <v>171606.5</v>
      </c>
      <c r="V478">
        <v>945016.9</v>
      </c>
      <c r="W478">
        <v>179065.1</v>
      </c>
      <c r="X478">
        <v>617715.4</v>
      </c>
      <c r="Y478">
        <v>617715.4</v>
      </c>
      <c r="Z478">
        <v>617715.4</v>
      </c>
      <c r="AA478">
        <v>617715.4</v>
      </c>
      <c r="AB478">
        <v>617715.4</v>
      </c>
      <c r="AC478">
        <v>617715.4</v>
      </c>
    </row>
    <row r="479" spans="1:29" x14ac:dyDescent="0.25">
      <c r="A479">
        <v>30</v>
      </c>
      <c r="B479">
        <v>4</v>
      </c>
      <c r="C479">
        <v>1</v>
      </c>
      <c r="D479" t="s">
        <v>37</v>
      </c>
      <c r="E479" t="s">
        <v>335</v>
      </c>
      <c r="F479" t="s">
        <v>328</v>
      </c>
      <c r="G479">
        <v>0.61</v>
      </c>
      <c r="H479">
        <v>0.04</v>
      </c>
      <c r="I479">
        <v>1.18E-2</v>
      </c>
      <c r="J479">
        <v>45</v>
      </c>
      <c r="K479">
        <v>0.04</v>
      </c>
      <c r="L479">
        <v>0.04</v>
      </c>
      <c r="M479">
        <v>0.04</v>
      </c>
      <c r="N479">
        <v>0.04</v>
      </c>
      <c r="O479">
        <v>0.04</v>
      </c>
      <c r="P479">
        <v>0.04</v>
      </c>
      <c r="Q479">
        <v>0.04</v>
      </c>
      <c r="R479">
        <v>0.03</v>
      </c>
      <c r="S479">
        <v>45</v>
      </c>
      <c r="T479">
        <v>3744000</v>
      </c>
      <c r="U479">
        <v>10080</v>
      </c>
      <c r="V479">
        <v>10080</v>
      </c>
      <c r="W479">
        <v>10080</v>
      </c>
      <c r="X479">
        <v>10080</v>
      </c>
      <c r="Y479">
        <v>10080</v>
      </c>
      <c r="Z479">
        <v>10080</v>
      </c>
      <c r="AA479">
        <v>10080</v>
      </c>
      <c r="AB479">
        <v>1206</v>
      </c>
      <c r="AC479">
        <v>3744000</v>
      </c>
    </row>
    <row r="480" spans="1:29" x14ac:dyDescent="0.25">
      <c r="A480">
        <v>30</v>
      </c>
      <c r="B480">
        <v>4</v>
      </c>
      <c r="C480">
        <v>1</v>
      </c>
      <c r="D480" t="s">
        <v>37</v>
      </c>
      <c r="E480" t="s">
        <v>335</v>
      </c>
      <c r="F480" t="s">
        <v>326</v>
      </c>
      <c r="G480">
        <v>0.72</v>
      </c>
      <c r="H480">
        <v>0.28000000000000003</v>
      </c>
      <c r="I480">
        <v>-999</v>
      </c>
      <c r="J480">
        <v>0.36</v>
      </c>
      <c r="K480">
        <v>0.36</v>
      </c>
      <c r="L480">
        <v>-999</v>
      </c>
      <c r="M480">
        <v>-999</v>
      </c>
      <c r="N480">
        <v>-999</v>
      </c>
      <c r="O480">
        <v>-999</v>
      </c>
      <c r="P480">
        <v>-999</v>
      </c>
      <c r="Q480">
        <v>-999</v>
      </c>
      <c r="R480">
        <v>-999</v>
      </c>
      <c r="S480">
        <v>-999</v>
      </c>
      <c r="T480">
        <v>1545600</v>
      </c>
      <c r="U480">
        <v>1545600</v>
      </c>
      <c r="V480">
        <v>-999</v>
      </c>
      <c r="W480">
        <v>-999</v>
      </c>
      <c r="X480">
        <v>-999</v>
      </c>
      <c r="Y480">
        <v>-999</v>
      </c>
      <c r="Z480">
        <v>-999</v>
      </c>
      <c r="AA480">
        <v>-999</v>
      </c>
      <c r="AB480">
        <v>-999</v>
      </c>
      <c r="AC480">
        <v>-999</v>
      </c>
    </row>
    <row r="481" spans="1:29" x14ac:dyDescent="0.25">
      <c r="A481">
        <v>31</v>
      </c>
      <c r="B481">
        <v>1</v>
      </c>
      <c r="C481">
        <v>1</v>
      </c>
      <c r="D481" t="s">
        <v>38</v>
      </c>
      <c r="E481" t="s">
        <v>338</v>
      </c>
      <c r="F481" t="s">
        <v>331</v>
      </c>
      <c r="G481">
        <v>0.7</v>
      </c>
      <c r="H481">
        <v>120</v>
      </c>
      <c r="I481">
        <v>4.8</v>
      </c>
      <c r="J481">
        <v>0.16666700000000001</v>
      </c>
      <c r="K481">
        <v>0.7</v>
      </c>
      <c r="L481">
        <v>290.10000000000002</v>
      </c>
      <c r="M481">
        <v>310.10000000000002</v>
      </c>
      <c r="N481" t="s">
        <v>330</v>
      </c>
    </row>
    <row r="482" spans="1:29" x14ac:dyDescent="0.25">
      <c r="A482">
        <v>31</v>
      </c>
      <c r="B482">
        <v>1</v>
      </c>
      <c r="C482">
        <v>1</v>
      </c>
      <c r="D482" t="s">
        <v>38</v>
      </c>
      <c r="E482" t="s">
        <v>338</v>
      </c>
      <c r="F482" t="s">
        <v>329</v>
      </c>
      <c r="G482">
        <v>0.21659999999999999</v>
      </c>
      <c r="H482">
        <v>0.90080000000000005</v>
      </c>
      <c r="I482">
        <v>3.1833500000000001E-2</v>
      </c>
      <c r="J482">
        <v>1.994192</v>
      </c>
      <c r="K482">
        <v>4.287744</v>
      </c>
      <c r="L482">
        <v>4.2683590000000002</v>
      </c>
      <c r="M482">
        <v>3.2904469999999999</v>
      </c>
      <c r="N482">
        <v>3.0502669999999998</v>
      </c>
      <c r="O482">
        <v>0.75671500000000003</v>
      </c>
      <c r="P482">
        <v>3.0502669999999998</v>
      </c>
      <c r="Q482">
        <v>3.2896510000000001</v>
      </c>
      <c r="R482">
        <v>3.2727659999999998</v>
      </c>
      <c r="S482">
        <v>1.0799989999999999</v>
      </c>
      <c r="T482">
        <v>2118010</v>
      </c>
      <c r="U482">
        <v>2118499.9</v>
      </c>
      <c r="V482">
        <v>2133802</v>
      </c>
      <c r="W482">
        <v>95882.6</v>
      </c>
      <c r="X482">
        <v>777056.1</v>
      </c>
      <c r="Y482">
        <v>776566.2</v>
      </c>
      <c r="Z482">
        <v>777056.1</v>
      </c>
      <c r="AA482">
        <v>134966.39999999999</v>
      </c>
      <c r="AB482">
        <v>121896</v>
      </c>
      <c r="AC482">
        <v>617575.5</v>
      </c>
    </row>
    <row r="483" spans="1:29" x14ac:dyDescent="0.25">
      <c r="A483">
        <v>31</v>
      </c>
      <c r="B483">
        <v>1</v>
      </c>
      <c r="C483">
        <v>1</v>
      </c>
      <c r="D483" t="s">
        <v>38</v>
      </c>
      <c r="E483" t="s">
        <v>338</v>
      </c>
      <c r="F483" t="s">
        <v>328</v>
      </c>
      <c r="G483">
        <v>0.14000000000000001</v>
      </c>
      <c r="H483">
        <v>0.91</v>
      </c>
      <c r="I483">
        <v>2.5999999999999999E-2</v>
      </c>
      <c r="J483">
        <v>1.1499999999999999</v>
      </c>
      <c r="K483">
        <v>0.19</v>
      </c>
      <c r="L483">
        <v>3.5999999999999997E-2</v>
      </c>
      <c r="M483">
        <v>3.5999999999999997E-2</v>
      </c>
      <c r="N483">
        <v>3.5999999999999997E-2</v>
      </c>
      <c r="O483">
        <v>0.7</v>
      </c>
      <c r="P483">
        <v>0.7</v>
      </c>
      <c r="Q483">
        <v>0.7</v>
      </c>
      <c r="R483">
        <v>0.7</v>
      </c>
      <c r="S483">
        <v>0.7</v>
      </c>
      <c r="T483">
        <v>1957200</v>
      </c>
      <c r="U483">
        <v>912000</v>
      </c>
      <c r="V483">
        <v>96600</v>
      </c>
      <c r="W483">
        <v>96600</v>
      </c>
      <c r="X483">
        <v>96600</v>
      </c>
      <c r="Y483">
        <v>840000</v>
      </c>
      <c r="Z483">
        <v>840000</v>
      </c>
      <c r="AA483">
        <v>840000</v>
      </c>
      <c r="AB483">
        <v>840000</v>
      </c>
      <c r="AC483">
        <v>840000</v>
      </c>
    </row>
    <row r="484" spans="1:29" x14ac:dyDescent="0.25">
      <c r="A484">
        <v>31</v>
      </c>
      <c r="B484">
        <v>1</v>
      </c>
      <c r="C484">
        <v>1</v>
      </c>
      <c r="D484" t="s">
        <v>38</v>
      </c>
      <c r="E484" t="s">
        <v>338</v>
      </c>
      <c r="F484" t="s">
        <v>326</v>
      </c>
      <c r="G484">
        <v>0.23</v>
      </c>
      <c r="H484">
        <v>0.88</v>
      </c>
      <c r="I484">
        <v>-999</v>
      </c>
      <c r="J484">
        <v>1.9</v>
      </c>
      <c r="K484">
        <v>0.56000000000000005</v>
      </c>
      <c r="L484">
        <v>0.36</v>
      </c>
      <c r="M484">
        <v>-999</v>
      </c>
      <c r="N484">
        <v>-999</v>
      </c>
      <c r="O484">
        <v>-999</v>
      </c>
      <c r="P484">
        <v>-999</v>
      </c>
      <c r="Q484">
        <v>-999</v>
      </c>
      <c r="R484">
        <v>-999</v>
      </c>
      <c r="S484">
        <v>-999</v>
      </c>
      <c r="T484">
        <v>2100000</v>
      </c>
      <c r="U484">
        <v>1773000</v>
      </c>
      <c r="V484">
        <v>1545600</v>
      </c>
      <c r="W484">
        <v>-999</v>
      </c>
      <c r="X484">
        <v>-999</v>
      </c>
      <c r="Y484">
        <v>-999</v>
      </c>
      <c r="Z484">
        <v>-999</v>
      </c>
      <c r="AA484">
        <v>-999</v>
      </c>
      <c r="AB484">
        <v>-999</v>
      </c>
      <c r="AC484">
        <v>-999</v>
      </c>
    </row>
    <row r="485" spans="1:29" x14ac:dyDescent="0.25">
      <c r="A485">
        <v>31</v>
      </c>
      <c r="B485">
        <v>2</v>
      </c>
      <c r="C485">
        <v>1</v>
      </c>
      <c r="D485" t="s">
        <v>38</v>
      </c>
      <c r="E485" t="s">
        <v>337</v>
      </c>
      <c r="F485" t="s">
        <v>331</v>
      </c>
      <c r="G485">
        <v>0.5</v>
      </c>
      <c r="H485">
        <v>40</v>
      </c>
      <c r="I485">
        <v>1.6</v>
      </c>
      <c r="J485">
        <v>0.42857099999999998</v>
      </c>
      <c r="K485">
        <v>0.65</v>
      </c>
      <c r="L485">
        <v>285.10000000000002</v>
      </c>
      <c r="M485">
        <v>373.1</v>
      </c>
      <c r="N485" t="s">
        <v>330</v>
      </c>
    </row>
    <row r="486" spans="1:29" x14ac:dyDescent="0.25">
      <c r="A486">
        <v>31</v>
      </c>
      <c r="B486">
        <v>2</v>
      </c>
      <c r="C486">
        <v>1</v>
      </c>
      <c r="D486" t="s">
        <v>38</v>
      </c>
      <c r="E486" t="s">
        <v>337</v>
      </c>
      <c r="F486" t="s">
        <v>329</v>
      </c>
      <c r="G486">
        <v>0.21659999999999999</v>
      </c>
      <c r="H486">
        <v>0.90080000000000005</v>
      </c>
      <c r="I486">
        <v>3.1662750000000003E-2</v>
      </c>
      <c r="J486">
        <v>4.2608280000000001</v>
      </c>
      <c r="K486">
        <v>9.9183280000000007</v>
      </c>
      <c r="L486">
        <v>9.8990460000000002</v>
      </c>
      <c r="M486">
        <v>9.816236</v>
      </c>
      <c r="N486">
        <v>9.5773449999999993</v>
      </c>
      <c r="O486">
        <v>3.8919809999999999</v>
      </c>
      <c r="P486">
        <v>9.5773449999999993</v>
      </c>
      <c r="Q486">
        <v>9.8154439999999994</v>
      </c>
      <c r="R486">
        <v>8.9087940000000003</v>
      </c>
      <c r="S486">
        <v>3.3515389999999998</v>
      </c>
      <c r="T486">
        <v>2120156.9</v>
      </c>
      <c r="U486">
        <v>2120355.5</v>
      </c>
      <c r="V486">
        <v>2135740.1</v>
      </c>
      <c r="W486">
        <v>98787</v>
      </c>
      <c r="X486">
        <v>783633.9</v>
      </c>
      <c r="Y486">
        <v>783217.7</v>
      </c>
      <c r="Z486">
        <v>783633.9</v>
      </c>
      <c r="AA486">
        <v>138081.60000000001</v>
      </c>
      <c r="AB486">
        <v>112984.4</v>
      </c>
      <c r="AC486">
        <v>611630.9</v>
      </c>
    </row>
    <row r="487" spans="1:29" x14ac:dyDescent="0.25">
      <c r="A487">
        <v>31</v>
      </c>
      <c r="B487">
        <v>2</v>
      </c>
      <c r="C487">
        <v>1</v>
      </c>
      <c r="D487" t="s">
        <v>38</v>
      </c>
      <c r="E487" t="s">
        <v>337</v>
      </c>
      <c r="F487" t="s">
        <v>328</v>
      </c>
      <c r="G487">
        <v>0.35</v>
      </c>
      <c r="H487">
        <v>0.92</v>
      </c>
      <c r="I487">
        <v>1.49E-2</v>
      </c>
      <c r="J487">
        <v>1.44</v>
      </c>
      <c r="K487">
        <v>0.94750000000000001</v>
      </c>
      <c r="L487">
        <v>3.5999999999999997E-2</v>
      </c>
      <c r="M487">
        <v>3.5999999999999997E-2</v>
      </c>
      <c r="N487">
        <v>3.5999999999999997E-2</v>
      </c>
      <c r="O487">
        <v>3.5999999999999997E-2</v>
      </c>
      <c r="P487">
        <v>3.5999999999999997E-2</v>
      </c>
      <c r="Q487">
        <v>3.5999999999999997E-2</v>
      </c>
      <c r="R487">
        <v>3.5999999999999997E-2</v>
      </c>
      <c r="S487">
        <v>0.15</v>
      </c>
      <c r="T487">
        <v>1478400</v>
      </c>
      <c r="U487">
        <v>1683412.5</v>
      </c>
      <c r="V487">
        <v>96600</v>
      </c>
      <c r="W487">
        <v>96600</v>
      </c>
      <c r="X487">
        <v>96600</v>
      </c>
      <c r="Y487">
        <v>96600</v>
      </c>
      <c r="Z487">
        <v>96600</v>
      </c>
      <c r="AA487">
        <v>96600</v>
      </c>
      <c r="AB487">
        <v>96600</v>
      </c>
      <c r="AC487">
        <v>994000</v>
      </c>
    </row>
    <row r="488" spans="1:29" x14ac:dyDescent="0.25">
      <c r="A488">
        <v>31</v>
      </c>
      <c r="B488">
        <v>2</v>
      </c>
      <c r="C488">
        <v>1</v>
      </c>
      <c r="D488" t="s">
        <v>38</v>
      </c>
      <c r="E488" t="s">
        <v>337</v>
      </c>
      <c r="F488" t="s">
        <v>326</v>
      </c>
      <c r="G488">
        <v>0.13</v>
      </c>
      <c r="H488">
        <v>0.91</v>
      </c>
      <c r="I488">
        <v>-999</v>
      </c>
      <c r="J488">
        <v>1.67</v>
      </c>
      <c r="K488">
        <v>0.55789999999999995</v>
      </c>
      <c r="L488">
        <v>-999</v>
      </c>
      <c r="M488">
        <v>-999</v>
      </c>
      <c r="N488">
        <v>-999</v>
      </c>
      <c r="O488">
        <v>-999</v>
      </c>
      <c r="P488">
        <v>-999</v>
      </c>
      <c r="Q488">
        <v>-999</v>
      </c>
      <c r="R488">
        <v>-999</v>
      </c>
      <c r="S488">
        <v>-999</v>
      </c>
      <c r="T488">
        <v>2060500</v>
      </c>
      <c r="U488">
        <v>1712300</v>
      </c>
      <c r="V488">
        <v>-999</v>
      </c>
      <c r="W488">
        <v>-999</v>
      </c>
      <c r="X488">
        <v>-999</v>
      </c>
      <c r="Y488">
        <v>-999</v>
      </c>
      <c r="Z488">
        <v>-999</v>
      </c>
      <c r="AA488">
        <v>-999</v>
      </c>
      <c r="AB488">
        <v>-999</v>
      </c>
      <c r="AC488">
        <v>-999</v>
      </c>
    </row>
    <row r="489" spans="1:29" x14ac:dyDescent="0.25">
      <c r="A489">
        <v>31</v>
      </c>
      <c r="B489">
        <v>3</v>
      </c>
      <c r="C489">
        <v>1</v>
      </c>
      <c r="D489" t="s">
        <v>38</v>
      </c>
      <c r="E489" t="s">
        <v>336</v>
      </c>
      <c r="F489" t="s">
        <v>331</v>
      </c>
      <c r="G489">
        <v>0.4</v>
      </c>
      <c r="H489">
        <v>15</v>
      </c>
      <c r="I489">
        <v>0.75</v>
      </c>
      <c r="J489">
        <v>0.5</v>
      </c>
      <c r="K489">
        <v>0.6</v>
      </c>
      <c r="L489">
        <v>285.10000000000002</v>
      </c>
      <c r="M489">
        <v>373.1</v>
      </c>
      <c r="N489" t="s">
        <v>330</v>
      </c>
    </row>
    <row r="490" spans="1:29" x14ac:dyDescent="0.25">
      <c r="A490">
        <v>31</v>
      </c>
      <c r="B490">
        <v>3</v>
      </c>
      <c r="C490">
        <v>1</v>
      </c>
      <c r="D490" t="s">
        <v>38</v>
      </c>
      <c r="E490" t="s">
        <v>336</v>
      </c>
      <c r="F490" t="s">
        <v>329</v>
      </c>
      <c r="G490">
        <v>0.21912999999999999</v>
      </c>
      <c r="H490">
        <v>0.9325</v>
      </c>
      <c r="I490">
        <v>1.8533000000000001E-2</v>
      </c>
      <c r="J490">
        <v>11.388329000000001</v>
      </c>
      <c r="K490">
        <v>11.388329000000001</v>
      </c>
      <c r="L490">
        <v>11.388329000000001</v>
      </c>
      <c r="M490">
        <v>11.388329000000001</v>
      </c>
      <c r="N490">
        <v>11.388329000000001</v>
      </c>
      <c r="O490">
        <v>11.388329000000001</v>
      </c>
      <c r="P490">
        <v>11.388329000000001</v>
      </c>
      <c r="Q490">
        <v>11.388329000000001</v>
      </c>
      <c r="R490">
        <v>11.388329000000001</v>
      </c>
      <c r="S490">
        <v>11.388329000000001</v>
      </c>
      <c r="T490">
        <v>784045.1</v>
      </c>
      <c r="U490">
        <v>784045.1</v>
      </c>
      <c r="V490">
        <v>784045.1</v>
      </c>
      <c r="W490">
        <v>784045.1</v>
      </c>
      <c r="X490">
        <v>784045.1</v>
      </c>
      <c r="Y490">
        <v>784045.1</v>
      </c>
      <c r="Z490">
        <v>784045.1</v>
      </c>
      <c r="AA490">
        <v>784045.1</v>
      </c>
      <c r="AB490">
        <v>784045.1</v>
      </c>
      <c r="AC490">
        <v>784045.1</v>
      </c>
    </row>
    <row r="491" spans="1:29" x14ac:dyDescent="0.25">
      <c r="A491">
        <v>31</v>
      </c>
      <c r="B491">
        <v>3</v>
      </c>
      <c r="C491">
        <v>1</v>
      </c>
      <c r="D491" t="s">
        <v>38</v>
      </c>
      <c r="E491" t="s">
        <v>336</v>
      </c>
      <c r="F491" t="s">
        <v>328</v>
      </c>
      <c r="G491">
        <v>0.14000000000000001</v>
      </c>
      <c r="H491">
        <v>0.91</v>
      </c>
      <c r="I491">
        <v>1.4200000000000001E-2</v>
      </c>
      <c r="J491">
        <v>1.1499999999999999</v>
      </c>
      <c r="K491">
        <v>0.15</v>
      </c>
      <c r="L491">
        <v>0.15</v>
      </c>
      <c r="M491">
        <v>0.03</v>
      </c>
      <c r="N491">
        <v>0.03</v>
      </c>
      <c r="O491">
        <v>0.03</v>
      </c>
      <c r="P491">
        <v>0.04</v>
      </c>
      <c r="Q491">
        <v>0.04</v>
      </c>
      <c r="R491">
        <v>0.04</v>
      </c>
      <c r="S491">
        <v>0.16</v>
      </c>
      <c r="T491">
        <v>1957200</v>
      </c>
      <c r="U491">
        <v>994000</v>
      </c>
      <c r="V491">
        <v>994000</v>
      </c>
      <c r="W491">
        <v>1206</v>
      </c>
      <c r="X491">
        <v>1206</v>
      </c>
      <c r="Y491">
        <v>1206</v>
      </c>
      <c r="Z491">
        <v>10080</v>
      </c>
      <c r="AA491">
        <v>10080</v>
      </c>
      <c r="AB491">
        <v>10080</v>
      </c>
      <c r="AC491">
        <v>609000</v>
      </c>
    </row>
    <row r="492" spans="1:29" x14ac:dyDescent="0.25">
      <c r="A492">
        <v>31</v>
      </c>
      <c r="B492">
        <v>3</v>
      </c>
      <c r="C492">
        <v>1</v>
      </c>
      <c r="D492" t="s">
        <v>38</v>
      </c>
      <c r="E492" t="s">
        <v>336</v>
      </c>
      <c r="F492" t="s">
        <v>326</v>
      </c>
      <c r="G492">
        <v>0.13</v>
      </c>
      <c r="H492">
        <v>0.91</v>
      </c>
      <c r="I492">
        <v>-999</v>
      </c>
      <c r="J492">
        <v>0.64</v>
      </c>
      <c r="K492">
        <v>0.36</v>
      </c>
      <c r="L492">
        <v>-999</v>
      </c>
      <c r="M492">
        <v>-999</v>
      </c>
      <c r="N492">
        <v>-999</v>
      </c>
      <c r="O492">
        <v>-999</v>
      </c>
      <c r="P492">
        <v>-999</v>
      </c>
      <c r="Q492">
        <v>-999</v>
      </c>
      <c r="R492">
        <v>-999</v>
      </c>
      <c r="S492">
        <v>-999</v>
      </c>
      <c r="T492">
        <v>1787100</v>
      </c>
      <c r="U492">
        <v>1545600</v>
      </c>
      <c r="V492">
        <v>-999</v>
      </c>
      <c r="W492">
        <v>-999</v>
      </c>
      <c r="X492">
        <v>-999</v>
      </c>
      <c r="Y492">
        <v>-999</v>
      </c>
      <c r="Z492">
        <v>-999</v>
      </c>
      <c r="AA492">
        <v>-999</v>
      </c>
      <c r="AB492">
        <v>-999</v>
      </c>
      <c r="AC492">
        <v>-999</v>
      </c>
    </row>
    <row r="493" spans="1:29" x14ac:dyDescent="0.25">
      <c r="A493">
        <v>31</v>
      </c>
      <c r="B493">
        <v>4</v>
      </c>
      <c r="C493">
        <v>1</v>
      </c>
      <c r="D493" t="s">
        <v>38</v>
      </c>
      <c r="E493" t="s">
        <v>335</v>
      </c>
      <c r="F493" t="s">
        <v>331</v>
      </c>
      <c r="G493">
        <v>0.5</v>
      </c>
      <c r="H493">
        <v>8</v>
      </c>
      <c r="I493">
        <v>0.8</v>
      </c>
      <c r="J493">
        <v>1</v>
      </c>
      <c r="K493">
        <v>0.3</v>
      </c>
      <c r="L493">
        <v>285.10000000000002</v>
      </c>
      <c r="M493">
        <v>373.1</v>
      </c>
      <c r="N493" t="s">
        <v>330</v>
      </c>
    </row>
    <row r="494" spans="1:29" x14ac:dyDescent="0.25">
      <c r="A494">
        <v>31</v>
      </c>
      <c r="B494">
        <v>4</v>
      </c>
      <c r="C494">
        <v>1</v>
      </c>
      <c r="D494" t="s">
        <v>38</v>
      </c>
      <c r="E494" t="s">
        <v>335</v>
      </c>
      <c r="F494" t="s">
        <v>329</v>
      </c>
      <c r="G494">
        <v>0.5484</v>
      </c>
      <c r="H494">
        <v>0.90859999999999996</v>
      </c>
      <c r="I494">
        <v>1.2593E-2</v>
      </c>
      <c r="J494">
        <v>5.1941160000000002</v>
      </c>
      <c r="K494">
        <v>5.1941160000000002</v>
      </c>
      <c r="L494">
        <v>5.1941160000000002</v>
      </c>
      <c r="M494">
        <v>4.8647600000000004</v>
      </c>
      <c r="N494">
        <v>4.8421580000000004</v>
      </c>
      <c r="O494">
        <v>4.8421580000000004</v>
      </c>
      <c r="P494">
        <v>4.8421580000000004</v>
      </c>
      <c r="Q494">
        <v>4.8421580000000004</v>
      </c>
      <c r="R494">
        <v>4.8421580000000004</v>
      </c>
      <c r="S494">
        <v>4.9099659999999998</v>
      </c>
      <c r="T494">
        <v>1143473</v>
      </c>
      <c r="U494">
        <v>1143473</v>
      </c>
      <c r="V494">
        <v>1143473</v>
      </c>
      <c r="W494">
        <v>944028.9</v>
      </c>
      <c r="X494">
        <v>176372.6</v>
      </c>
      <c r="Y494">
        <v>176372.6</v>
      </c>
      <c r="Z494">
        <v>176372.6</v>
      </c>
      <c r="AA494">
        <v>176372.6</v>
      </c>
      <c r="AB494">
        <v>176372.6</v>
      </c>
      <c r="AC494">
        <v>615999</v>
      </c>
    </row>
    <row r="495" spans="1:29" x14ac:dyDescent="0.25">
      <c r="A495">
        <v>31</v>
      </c>
      <c r="B495">
        <v>4</v>
      </c>
      <c r="C495">
        <v>1</v>
      </c>
      <c r="D495" t="s">
        <v>38</v>
      </c>
      <c r="E495" t="s">
        <v>335</v>
      </c>
      <c r="F495" t="s">
        <v>328</v>
      </c>
      <c r="G495">
        <v>0.23</v>
      </c>
      <c r="H495">
        <v>0.9</v>
      </c>
      <c r="I495">
        <v>1.47E-2</v>
      </c>
      <c r="J495">
        <v>1.2</v>
      </c>
      <c r="K495">
        <v>0.03</v>
      </c>
      <c r="L495">
        <v>0.15</v>
      </c>
      <c r="M495">
        <v>0.03</v>
      </c>
      <c r="N495">
        <v>0.03</v>
      </c>
      <c r="O495">
        <v>0.03</v>
      </c>
      <c r="P495">
        <v>0.04</v>
      </c>
      <c r="Q495">
        <v>0.04</v>
      </c>
      <c r="R495">
        <v>0.04</v>
      </c>
      <c r="S495">
        <v>0.16</v>
      </c>
      <c r="T495">
        <v>1700000</v>
      </c>
      <c r="U495">
        <v>1206</v>
      </c>
      <c r="V495">
        <v>994000</v>
      </c>
      <c r="W495">
        <v>1206</v>
      </c>
      <c r="X495">
        <v>1206</v>
      </c>
      <c r="Y495">
        <v>1206</v>
      </c>
      <c r="Z495">
        <v>10080</v>
      </c>
      <c r="AA495">
        <v>10080</v>
      </c>
      <c r="AB495">
        <v>10080</v>
      </c>
      <c r="AC495">
        <v>609000</v>
      </c>
    </row>
    <row r="496" spans="1:29" x14ac:dyDescent="0.25">
      <c r="A496">
        <v>31</v>
      </c>
      <c r="B496">
        <v>4</v>
      </c>
      <c r="C496">
        <v>1</v>
      </c>
      <c r="D496" t="s">
        <v>38</v>
      </c>
      <c r="E496" t="s">
        <v>335</v>
      </c>
      <c r="F496" t="s">
        <v>326</v>
      </c>
      <c r="G496">
        <v>0.72</v>
      </c>
      <c r="H496">
        <v>0.28000000000000003</v>
      </c>
      <c r="I496">
        <v>-999</v>
      </c>
      <c r="J496">
        <v>0.36</v>
      </c>
      <c r="K496">
        <v>0.36</v>
      </c>
      <c r="L496">
        <v>-999</v>
      </c>
      <c r="M496">
        <v>-999</v>
      </c>
      <c r="N496">
        <v>-999</v>
      </c>
      <c r="O496">
        <v>-999</v>
      </c>
      <c r="P496">
        <v>-999</v>
      </c>
      <c r="Q496">
        <v>-999</v>
      </c>
      <c r="R496">
        <v>-999</v>
      </c>
      <c r="S496">
        <v>-999</v>
      </c>
      <c r="T496">
        <v>1545600</v>
      </c>
      <c r="U496">
        <v>1545600</v>
      </c>
      <c r="V496">
        <v>-999</v>
      </c>
      <c r="W496">
        <v>-999</v>
      </c>
      <c r="X496">
        <v>-999</v>
      </c>
      <c r="Y496">
        <v>-999</v>
      </c>
      <c r="Z496">
        <v>-999</v>
      </c>
      <c r="AA496">
        <v>-999</v>
      </c>
      <c r="AB496">
        <v>-999</v>
      </c>
      <c r="AC496">
        <v>-999</v>
      </c>
    </row>
    <row r="497" spans="1:29" x14ac:dyDescent="0.25">
      <c r="A497">
        <v>32</v>
      </c>
      <c r="B497">
        <v>1</v>
      </c>
      <c r="C497">
        <v>1</v>
      </c>
      <c r="D497" t="s">
        <v>39</v>
      </c>
      <c r="E497" t="s">
        <v>334</v>
      </c>
      <c r="F497" t="s">
        <v>331</v>
      </c>
      <c r="G497">
        <v>0.6</v>
      </c>
      <c r="H497">
        <v>70</v>
      </c>
      <c r="I497">
        <v>2.8</v>
      </c>
      <c r="J497">
        <v>0.71428599999999998</v>
      </c>
      <c r="K497">
        <v>0.65</v>
      </c>
      <c r="L497">
        <v>290.10000000000002</v>
      </c>
      <c r="M497">
        <v>305.10000000000002</v>
      </c>
      <c r="N497" t="s">
        <v>330</v>
      </c>
    </row>
    <row r="498" spans="1:29" x14ac:dyDescent="0.25">
      <c r="A498">
        <v>32</v>
      </c>
      <c r="B498">
        <v>1</v>
      </c>
      <c r="C498">
        <v>1</v>
      </c>
      <c r="D498" t="s">
        <v>39</v>
      </c>
      <c r="E498" t="s">
        <v>334</v>
      </c>
      <c r="F498" t="s">
        <v>329</v>
      </c>
      <c r="G498">
        <v>0.21659999999999999</v>
      </c>
      <c r="H498">
        <v>0.90080000000000005</v>
      </c>
      <c r="I498">
        <v>3.1833500000000001E-2</v>
      </c>
      <c r="J498">
        <v>1.994192</v>
      </c>
      <c r="K498">
        <v>4.287744</v>
      </c>
      <c r="L498">
        <v>4.2683590000000002</v>
      </c>
      <c r="M498">
        <v>3.2904469999999999</v>
      </c>
      <c r="N498">
        <v>3.0502669999999998</v>
      </c>
      <c r="O498">
        <v>0.75671500000000003</v>
      </c>
      <c r="P498">
        <v>3.0502669999999998</v>
      </c>
      <c r="Q498">
        <v>3.2896510000000001</v>
      </c>
      <c r="R498">
        <v>3.2727659999999998</v>
      </c>
      <c r="S498">
        <v>1.0799989999999999</v>
      </c>
      <c r="T498">
        <v>2118010</v>
      </c>
      <c r="U498">
        <v>2118499.9</v>
      </c>
      <c r="V498">
        <v>2133802</v>
      </c>
      <c r="W498">
        <v>95882.6</v>
      </c>
      <c r="X498">
        <v>777056.1</v>
      </c>
      <c r="Y498">
        <v>776566.2</v>
      </c>
      <c r="Z498">
        <v>777056.1</v>
      </c>
      <c r="AA498">
        <v>134966.39999999999</v>
      </c>
      <c r="AB498">
        <v>121896</v>
      </c>
      <c r="AC498">
        <v>617575.5</v>
      </c>
    </row>
    <row r="499" spans="1:29" x14ac:dyDescent="0.25">
      <c r="A499">
        <v>32</v>
      </c>
      <c r="B499">
        <v>1</v>
      </c>
      <c r="C499">
        <v>1</v>
      </c>
      <c r="D499" t="s">
        <v>39</v>
      </c>
      <c r="E499" t="s">
        <v>334</v>
      </c>
      <c r="F499" t="s">
        <v>328</v>
      </c>
      <c r="G499">
        <v>0.23</v>
      </c>
      <c r="H499">
        <v>0.9</v>
      </c>
      <c r="I499">
        <v>1.47E-2</v>
      </c>
      <c r="J499">
        <v>1.2</v>
      </c>
      <c r="K499">
        <v>0.03</v>
      </c>
      <c r="L499">
        <v>0.15</v>
      </c>
      <c r="M499">
        <v>0.03</v>
      </c>
      <c r="N499">
        <v>0.03</v>
      </c>
      <c r="O499">
        <v>0.03</v>
      </c>
      <c r="P499">
        <v>0.04</v>
      </c>
      <c r="Q499">
        <v>0.04</v>
      </c>
      <c r="R499">
        <v>0.04</v>
      </c>
      <c r="S499">
        <v>0.16</v>
      </c>
      <c r="T499">
        <v>1700000</v>
      </c>
      <c r="U499">
        <v>1206</v>
      </c>
      <c r="V499">
        <v>994000</v>
      </c>
      <c r="W499">
        <v>1206</v>
      </c>
      <c r="X499">
        <v>1206</v>
      </c>
      <c r="Y499">
        <v>1206</v>
      </c>
      <c r="Z499">
        <v>10080</v>
      </c>
      <c r="AA499">
        <v>10080</v>
      </c>
      <c r="AB499">
        <v>10080</v>
      </c>
      <c r="AC499">
        <v>609000</v>
      </c>
    </row>
    <row r="500" spans="1:29" x14ac:dyDescent="0.25">
      <c r="A500">
        <v>32</v>
      </c>
      <c r="B500">
        <v>1</v>
      </c>
      <c r="C500">
        <v>1</v>
      </c>
      <c r="D500" t="s">
        <v>39</v>
      </c>
      <c r="E500" t="s">
        <v>334</v>
      </c>
      <c r="F500" t="s">
        <v>326</v>
      </c>
      <c r="G500">
        <v>0.13</v>
      </c>
      <c r="H500">
        <v>0.91</v>
      </c>
      <c r="I500">
        <v>-999</v>
      </c>
      <c r="J500">
        <v>1.67</v>
      </c>
      <c r="K500">
        <v>0.55789999999999995</v>
      </c>
      <c r="L500">
        <v>-999</v>
      </c>
      <c r="M500">
        <v>-999</v>
      </c>
      <c r="N500">
        <v>-999</v>
      </c>
      <c r="O500">
        <v>-999</v>
      </c>
      <c r="P500">
        <v>-999</v>
      </c>
      <c r="Q500">
        <v>-999</v>
      </c>
      <c r="R500">
        <v>-999</v>
      </c>
      <c r="S500">
        <v>-999</v>
      </c>
      <c r="T500">
        <v>2060500</v>
      </c>
      <c r="U500">
        <v>1712300</v>
      </c>
      <c r="V500">
        <v>-999</v>
      </c>
      <c r="W500">
        <v>-999</v>
      </c>
      <c r="X500">
        <v>-999</v>
      </c>
      <c r="Y500">
        <v>-999</v>
      </c>
      <c r="Z500">
        <v>-999</v>
      </c>
      <c r="AA500">
        <v>-999</v>
      </c>
      <c r="AB500">
        <v>-999</v>
      </c>
      <c r="AC500">
        <v>-999</v>
      </c>
    </row>
    <row r="501" spans="1:29" x14ac:dyDescent="0.25">
      <c r="A501">
        <v>32</v>
      </c>
      <c r="B501">
        <v>2</v>
      </c>
      <c r="C501">
        <v>1</v>
      </c>
      <c r="D501" t="s">
        <v>39</v>
      </c>
      <c r="E501" t="s">
        <v>333</v>
      </c>
      <c r="F501" t="s">
        <v>331</v>
      </c>
      <c r="G501">
        <v>0.8</v>
      </c>
      <c r="H501">
        <v>40</v>
      </c>
      <c r="I501">
        <v>1.6</v>
      </c>
      <c r="J501">
        <v>0.8</v>
      </c>
      <c r="K501">
        <v>0.75</v>
      </c>
      <c r="L501">
        <v>285.10000000000002</v>
      </c>
      <c r="M501">
        <v>373.1</v>
      </c>
      <c r="N501" t="s">
        <v>330</v>
      </c>
    </row>
    <row r="502" spans="1:29" x14ac:dyDescent="0.25">
      <c r="A502">
        <v>32</v>
      </c>
      <c r="B502">
        <v>2</v>
      </c>
      <c r="C502">
        <v>1</v>
      </c>
      <c r="D502" t="s">
        <v>39</v>
      </c>
      <c r="E502" t="s">
        <v>333</v>
      </c>
      <c r="F502" t="s">
        <v>329</v>
      </c>
      <c r="G502">
        <v>0.21659999999999999</v>
      </c>
      <c r="H502">
        <v>0.90080000000000005</v>
      </c>
      <c r="I502">
        <v>3.1662750000000003E-2</v>
      </c>
      <c r="J502">
        <v>4.2608280000000001</v>
      </c>
      <c r="K502">
        <v>9.9183280000000007</v>
      </c>
      <c r="L502">
        <v>9.8990460000000002</v>
      </c>
      <c r="M502">
        <v>9.816236</v>
      </c>
      <c r="N502">
        <v>9.5773449999999993</v>
      </c>
      <c r="O502">
        <v>3.8919809999999999</v>
      </c>
      <c r="P502">
        <v>9.5773449999999993</v>
      </c>
      <c r="Q502">
        <v>9.8154439999999994</v>
      </c>
      <c r="R502">
        <v>8.9087940000000003</v>
      </c>
      <c r="S502">
        <v>3.3515389999999998</v>
      </c>
      <c r="T502">
        <v>2120156.9</v>
      </c>
      <c r="U502">
        <v>2120355.5</v>
      </c>
      <c r="V502">
        <v>2135740.1</v>
      </c>
      <c r="W502">
        <v>98787</v>
      </c>
      <c r="X502">
        <v>783633.9</v>
      </c>
      <c r="Y502">
        <v>783217.7</v>
      </c>
      <c r="Z502">
        <v>783633.9</v>
      </c>
      <c r="AA502">
        <v>138081.60000000001</v>
      </c>
      <c r="AB502">
        <v>112984.4</v>
      </c>
      <c r="AC502">
        <v>611630.9</v>
      </c>
    </row>
    <row r="503" spans="1:29" x14ac:dyDescent="0.25">
      <c r="A503">
        <v>32</v>
      </c>
      <c r="B503">
        <v>2</v>
      </c>
      <c r="C503">
        <v>1</v>
      </c>
      <c r="D503" t="s">
        <v>39</v>
      </c>
      <c r="E503" t="s">
        <v>333</v>
      </c>
      <c r="F503" t="s">
        <v>328</v>
      </c>
      <c r="G503">
        <v>0.14000000000000001</v>
      </c>
      <c r="H503">
        <v>0.91</v>
      </c>
      <c r="I503">
        <v>2.5999999999999999E-2</v>
      </c>
      <c r="J503">
        <v>1.1499999999999999</v>
      </c>
      <c r="K503">
        <v>0.19</v>
      </c>
      <c r="L503">
        <v>3.5999999999999997E-2</v>
      </c>
      <c r="M503">
        <v>3.5999999999999997E-2</v>
      </c>
      <c r="N503">
        <v>3.5999999999999997E-2</v>
      </c>
      <c r="O503">
        <v>0.7</v>
      </c>
      <c r="P503">
        <v>0.7</v>
      </c>
      <c r="Q503">
        <v>0.7</v>
      </c>
      <c r="R503">
        <v>0.7</v>
      </c>
      <c r="S503">
        <v>0.7</v>
      </c>
      <c r="T503">
        <v>1957200</v>
      </c>
      <c r="U503">
        <v>912000</v>
      </c>
      <c r="V503">
        <v>96600</v>
      </c>
      <c r="W503">
        <v>96600</v>
      </c>
      <c r="X503">
        <v>96600</v>
      </c>
      <c r="Y503">
        <v>840000</v>
      </c>
      <c r="Z503">
        <v>840000</v>
      </c>
      <c r="AA503">
        <v>840000</v>
      </c>
      <c r="AB503">
        <v>840000</v>
      </c>
      <c r="AC503">
        <v>840000</v>
      </c>
    </row>
    <row r="504" spans="1:29" x14ac:dyDescent="0.25">
      <c r="A504">
        <v>32</v>
      </c>
      <c r="B504">
        <v>2</v>
      </c>
      <c r="C504">
        <v>1</v>
      </c>
      <c r="D504" t="s">
        <v>39</v>
      </c>
      <c r="E504" t="s">
        <v>333</v>
      </c>
      <c r="F504" t="s">
        <v>326</v>
      </c>
      <c r="G504">
        <v>0.13</v>
      </c>
      <c r="H504">
        <v>0.91</v>
      </c>
      <c r="I504">
        <v>-999</v>
      </c>
      <c r="J504">
        <v>1.67</v>
      </c>
      <c r="K504">
        <v>0.55789999999999995</v>
      </c>
      <c r="L504">
        <v>-999</v>
      </c>
      <c r="M504">
        <v>-999</v>
      </c>
      <c r="N504">
        <v>-999</v>
      </c>
      <c r="O504">
        <v>-999</v>
      </c>
      <c r="P504">
        <v>-999</v>
      </c>
      <c r="Q504">
        <v>-999</v>
      </c>
      <c r="R504">
        <v>-999</v>
      </c>
      <c r="S504">
        <v>-999</v>
      </c>
      <c r="T504">
        <v>2060500</v>
      </c>
      <c r="U504">
        <v>1712300</v>
      </c>
      <c r="V504">
        <v>-999</v>
      </c>
      <c r="W504">
        <v>-999</v>
      </c>
      <c r="X504">
        <v>-999</v>
      </c>
      <c r="Y504">
        <v>-999</v>
      </c>
      <c r="Z504">
        <v>-999</v>
      </c>
      <c r="AA504">
        <v>-999</v>
      </c>
      <c r="AB504">
        <v>-999</v>
      </c>
      <c r="AC504">
        <v>-999</v>
      </c>
    </row>
    <row r="505" spans="1:29" x14ac:dyDescent="0.25">
      <c r="A505">
        <v>32</v>
      </c>
      <c r="B505">
        <v>3</v>
      </c>
      <c r="C505">
        <v>1</v>
      </c>
      <c r="D505" t="s">
        <v>39</v>
      </c>
      <c r="E505" t="s">
        <v>332</v>
      </c>
      <c r="F505" t="s">
        <v>331</v>
      </c>
      <c r="G505">
        <v>0.7</v>
      </c>
      <c r="H505">
        <v>15</v>
      </c>
      <c r="I505">
        <v>0.75</v>
      </c>
      <c r="J505">
        <v>1</v>
      </c>
      <c r="K505">
        <v>0.45</v>
      </c>
      <c r="L505">
        <v>285.10000000000002</v>
      </c>
      <c r="M505">
        <v>373.1</v>
      </c>
      <c r="N505" t="s">
        <v>330</v>
      </c>
    </row>
    <row r="506" spans="1:29" x14ac:dyDescent="0.25">
      <c r="A506">
        <v>32</v>
      </c>
      <c r="B506">
        <v>3</v>
      </c>
      <c r="C506">
        <v>1</v>
      </c>
      <c r="D506" t="s">
        <v>39</v>
      </c>
      <c r="E506" t="s">
        <v>332</v>
      </c>
      <c r="F506" t="s">
        <v>329</v>
      </c>
      <c r="G506">
        <v>0.5484</v>
      </c>
      <c r="H506">
        <v>0.90859999999999996</v>
      </c>
      <c r="I506">
        <v>1.9313E-2</v>
      </c>
      <c r="J506">
        <v>7.7578649999999998</v>
      </c>
      <c r="K506">
        <v>7.6934880000000003</v>
      </c>
      <c r="L506">
        <v>7.6934880000000003</v>
      </c>
      <c r="M506">
        <v>7.6934880000000003</v>
      </c>
      <c r="N506">
        <v>7.4015399999999998</v>
      </c>
      <c r="O506">
        <v>7.4746069999999998</v>
      </c>
      <c r="P506">
        <v>7.4070119999999999</v>
      </c>
      <c r="Q506">
        <v>7.4070119999999999</v>
      </c>
      <c r="R506">
        <v>7.4070119999999999</v>
      </c>
      <c r="S506">
        <v>7.4746069999999998</v>
      </c>
      <c r="T506">
        <v>1142699.5</v>
      </c>
      <c r="U506">
        <v>1519233.5</v>
      </c>
      <c r="V506">
        <v>1519233.5</v>
      </c>
      <c r="W506">
        <v>1519233.5</v>
      </c>
      <c r="X506">
        <v>165053.5</v>
      </c>
      <c r="Y506">
        <v>613563.69999999995</v>
      </c>
      <c r="Z506">
        <v>172552.2</v>
      </c>
      <c r="AA506">
        <v>172552.2</v>
      </c>
      <c r="AB506">
        <v>172552.2</v>
      </c>
      <c r="AC506">
        <v>613563.69999999995</v>
      </c>
    </row>
    <row r="507" spans="1:29" x14ac:dyDescent="0.25">
      <c r="A507">
        <v>32</v>
      </c>
      <c r="B507">
        <v>3</v>
      </c>
      <c r="C507">
        <v>1</v>
      </c>
      <c r="D507" t="s">
        <v>39</v>
      </c>
      <c r="E507" t="s">
        <v>332</v>
      </c>
      <c r="F507" t="s">
        <v>328</v>
      </c>
      <c r="G507">
        <v>0.23</v>
      </c>
      <c r="H507">
        <v>0.9</v>
      </c>
      <c r="I507">
        <v>1.47E-2</v>
      </c>
      <c r="J507">
        <v>1.2</v>
      </c>
      <c r="K507">
        <v>0.03</v>
      </c>
      <c r="L507">
        <v>0.15</v>
      </c>
      <c r="M507">
        <v>0.03</v>
      </c>
      <c r="N507">
        <v>0.03</v>
      </c>
      <c r="O507">
        <v>0.03</v>
      </c>
      <c r="P507">
        <v>0.04</v>
      </c>
      <c r="Q507">
        <v>0.04</v>
      </c>
      <c r="R507">
        <v>0.04</v>
      </c>
      <c r="S507">
        <v>0.16</v>
      </c>
      <c r="T507">
        <v>1700000</v>
      </c>
      <c r="U507">
        <v>1206</v>
      </c>
      <c r="V507">
        <v>994000</v>
      </c>
      <c r="W507">
        <v>1206</v>
      </c>
      <c r="X507">
        <v>1206</v>
      </c>
      <c r="Y507">
        <v>1206</v>
      </c>
      <c r="Z507">
        <v>10080</v>
      </c>
      <c r="AA507">
        <v>10080</v>
      </c>
      <c r="AB507">
        <v>10080</v>
      </c>
      <c r="AC507">
        <v>609000</v>
      </c>
    </row>
    <row r="508" spans="1:29" x14ac:dyDescent="0.25">
      <c r="A508">
        <v>32</v>
      </c>
      <c r="B508">
        <v>3</v>
      </c>
      <c r="C508">
        <v>1</v>
      </c>
      <c r="D508" t="s">
        <v>39</v>
      </c>
      <c r="E508" t="s">
        <v>332</v>
      </c>
      <c r="F508" t="s">
        <v>326</v>
      </c>
      <c r="G508">
        <v>0.13</v>
      </c>
      <c r="H508">
        <v>0.91</v>
      </c>
      <c r="I508">
        <v>-999</v>
      </c>
      <c r="J508">
        <v>0.64</v>
      </c>
      <c r="K508">
        <v>0.36</v>
      </c>
      <c r="L508">
        <v>-999</v>
      </c>
      <c r="M508">
        <v>-999</v>
      </c>
      <c r="N508">
        <v>-999</v>
      </c>
      <c r="O508">
        <v>-999</v>
      </c>
      <c r="P508">
        <v>-999</v>
      </c>
      <c r="Q508">
        <v>-999</v>
      </c>
      <c r="R508">
        <v>-999</v>
      </c>
      <c r="S508">
        <v>-999</v>
      </c>
      <c r="T508">
        <v>1787100</v>
      </c>
      <c r="U508">
        <v>1545600</v>
      </c>
      <c r="V508">
        <v>-999</v>
      </c>
      <c r="W508">
        <v>-999</v>
      </c>
      <c r="X508">
        <v>-999</v>
      </c>
      <c r="Y508">
        <v>-999</v>
      </c>
      <c r="Z508">
        <v>-999</v>
      </c>
      <c r="AA508">
        <v>-999</v>
      </c>
      <c r="AB508">
        <v>-999</v>
      </c>
      <c r="AC508">
        <v>-999</v>
      </c>
    </row>
    <row r="509" spans="1:29" x14ac:dyDescent="0.25">
      <c r="A509">
        <v>32</v>
      </c>
      <c r="B509">
        <v>4</v>
      </c>
      <c r="C509">
        <v>1</v>
      </c>
      <c r="D509" t="s">
        <v>39</v>
      </c>
      <c r="E509" t="s">
        <v>327</v>
      </c>
      <c r="F509" t="s">
        <v>331</v>
      </c>
      <c r="G509">
        <v>0.5</v>
      </c>
      <c r="H509">
        <v>3</v>
      </c>
      <c r="I509">
        <v>0.3</v>
      </c>
      <c r="J509">
        <v>1</v>
      </c>
      <c r="K509">
        <v>0.15</v>
      </c>
      <c r="L509">
        <v>285.10000000000002</v>
      </c>
      <c r="M509">
        <v>373.1</v>
      </c>
      <c r="N509" t="s">
        <v>330</v>
      </c>
    </row>
    <row r="510" spans="1:29" x14ac:dyDescent="0.25">
      <c r="A510">
        <v>32</v>
      </c>
      <c r="B510">
        <v>4</v>
      </c>
      <c r="C510">
        <v>1</v>
      </c>
      <c r="D510" t="s">
        <v>39</v>
      </c>
      <c r="E510" t="s">
        <v>327</v>
      </c>
      <c r="F510" t="s">
        <v>329</v>
      </c>
      <c r="G510">
        <v>0.33012999999999998</v>
      </c>
      <c r="H510">
        <v>0.89549999999999996</v>
      </c>
      <c r="I510">
        <v>2.3158000000000002E-2</v>
      </c>
      <c r="J510">
        <v>13.82334</v>
      </c>
      <c r="K510">
        <v>13.82334</v>
      </c>
      <c r="L510">
        <v>13.82334</v>
      </c>
      <c r="M510">
        <v>13.82334</v>
      </c>
      <c r="N510">
        <v>13.82334</v>
      </c>
      <c r="O510">
        <v>13.82334</v>
      </c>
      <c r="P510">
        <v>13.82334</v>
      </c>
      <c r="Q510">
        <v>13.82334</v>
      </c>
      <c r="R510">
        <v>13.82334</v>
      </c>
      <c r="S510">
        <v>13.82334</v>
      </c>
      <c r="T510">
        <v>1409383.7</v>
      </c>
      <c r="U510">
        <v>1409383.7</v>
      </c>
      <c r="V510">
        <v>1409383.7</v>
      </c>
      <c r="W510">
        <v>1409383.7</v>
      </c>
      <c r="X510">
        <v>1409383.7</v>
      </c>
      <c r="Y510">
        <v>1409383.7</v>
      </c>
      <c r="Z510">
        <v>1409383.7</v>
      </c>
      <c r="AA510">
        <v>1409383.7</v>
      </c>
      <c r="AB510">
        <v>1409383.7</v>
      </c>
      <c r="AC510">
        <v>1409383.7</v>
      </c>
    </row>
    <row r="511" spans="1:29" x14ac:dyDescent="0.25">
      <c r="A511">
        <v>32</v>
      </c>
      <c r="B511">
        <v>4</v>
      </c>
      <c r="C511">
        <v>1</v>
      </c>
      <c r="D511" t="s">
        <v>39</v>
      </c>
      <c r="E511" t="s">
        <v>327</v>
      </c>
      <c r="F511" t="s">
        <v>328</v>
      </c>
      <c r="G511">
        <v>0.35</v>
      </c>
      <c r="H511">
        <v>0.9</v>
      </c>
      <c r="I511">
        <v>5.0000000000000001E-3</v>
      </c>
      <c r="J511">
        <v>0.6</v>
      </c>
      <c r="K511">
        <v>0.6</v>
      </c>
      <c r="L511">
        <v>0.6</v>
      </c>
      <c r="M511">
        <v>0.6</v>
      </c>
      <c r="N511">
        <v>0.6</v>
      </c>
      <c r="O511">
        <v>0.6</v>
      </c>
      <c r="P511">
        <v>0.6</v>
      </c>
      <c r="Q511">
        <v>0.6</v>
      </c>
      <c r="R511">
        <v>0.6</v>
      </c>
      <c r="S511">
        <v>68.5</v>
      </c>
      <c r="T511">
        <v>1408000</v>
      </c>
      <c r="U511">
        <v>1408000</v>
      </c>
      <c r="V511">
        <v>1408000</v>
      </c>
      <c r="W511">
        <v>1408000</v>
      </c>
      <c r="X511">
        <v>1408000</v>
      </c>
      <c r="Y511">
        <v>1408000</v>
      </c>
      <c r="Z511">
        <v>1408000</v>
      </c>
      <c r="AA511">
        <v>1408000</v>
      </c>
      <c r="AB511">
        <v>1408000</v>
      </c>
      <c r="AC511">
        <v>2926000</v>
      </c>
    </row>
    <row r="512" spans="1:29" x14ac:dyDescent="0.25">
      <c r="A512">
        <v>32</v>
      </c>
      <c r="B512">
        <v>4</v>
      </c>
      <c r="C512">
        <v>1</v>
      </c>
      <c r="D512" t="s">
        <v>39</v>
      </c>
      <c r="E512" t="s">
        <v>327</v>
      </c>
      <c r="F512" t="s">
        <v>326</v>
      </c>
      <c r="G512">
        <v>0.08</v>
      </c>
      <c r="H512">
        <v>0.95</v>
      </c>
      <c r="I512">
        <v>-999</v>
      </c>
      <c r="J512">
        <v>-999</v>
      </c>
      <c r="K512">
        <v>-999</v>
      </c>
      <c r="L512">
        <v>-999</v>
      </c>
      <c r="M512">
        <v>-999</v>
      </c>
      <c r="N512">
        <v>-999</v>
      </c>
      <c r="O512">
        <v>-999</v>
      </c>
      <c r="P512">
        <v>-999</v>
      </c>
      <c r="Q512">
        <v>-999</v>
      </c>
      <c r="R512">
        <v>-999</v>
      </c>
      <c r="S512">
        <v>-999</v>
      </c>
      <c r="T512">
        <v>-999</v>
      </c>
      <c r="U512">
        <v>-999</v>
      </c>
      <c r="V512">
        <v>-999</v>
      </c>
      <c r="W512">
        <v>-999</v>
      </c>
      <c r="X512">
        <v>-999</v>
      </c>
      <c r="Y512">
        <v>-999</v>
      </c>
      <c r="Z512">
        <v>-999</v>
      </c>
      <c r="AA512">
        <v>-999</v>
      </c>
      <c r="AB512">
        <v>-999</v>
      </c>
      <c r="AC512">
        <v>-999</v>
      </c>
    </row>
    <row r="513" spans="1:33" x14ac:dyDescent="0.25">
      <c r="A513">
        <v>33</v>
      </c>
      <c r="B513">
        <v>1</v>
      </c>
      <c r="C513">
        <v>1</v>
      </c>
      <c r="D513" t="s">
        <v>40</v>
      </c>
      <c r="E513" t="s">
        <v>334</v>
      </c>
      <c r="F513" t="s">
        <v>331</v>
      </c>
      <c r="G513">
        <v>0.6</v>
      </c>
      <c r="H513">
        <v>100</v>
      </c>
      <c r="I513">
        <v>4</v>
      </c>
      <c r="J513">
        <v>0.2</v>
      </c>
      <c r="K513">
        <v>0.75</v>
      </c>
      <c r="L513">
        <v>292.10000000000002</v>
      </c>
      <c r="M513">
        <v>305.10000000000002</v>
      </c>
      <c r="N513" t="s">
        <v>330</v>
      </c>
    </row>
    <row r="514" spans="1:33" x14ac:dyDescent="0.25">
      <c r="A514">
        <v>33</v>
      </c>
      <c r="B514">
        <v>1</v>
      </c>
      <c r="C514">
        <v>1</v>
      </c>
      <c r="D514" t="s">
        <v>40</v>
      </c>
      <c r="E514" t="s">
        <v>334</v>
      </c>
      <c r="F514" t="s">
        <v>329</v>
      </c>
      <c r="G514">
        <v>0.21659999999999999</v>
      </c>
      <c r="H514">
        <v>0.90080000000000005</v>
      </c>
      <c r="I514">
        <v>3.1833500000000001E-2</v>
      </c>
      <c r="J514">
        <v>1.994192</v>
      </c>
      <c r="K514">
        <v>4.287744</v>
      </c>
      <c r="L514">
        <v>4.2683590000000002</v>
      </c>
      <c r="M514">
        <v>3.2904469999999999</v>
      </c>
      <c r="N514">
        <v>3.0502669999999998</v>
      </c>
      <c r="O514">
        <v>0.75671500000000003</v>
      </c>
      <c r="P514">
        <v>3.0502669999999998</v>
      </c>
      <c r="Q514">
        <v>3.2896510000000001</v>
      </c>
      <c r="R514">
        <v>3.2727659999999998</v>
      </c>
      <c r="S514">
        <v>1.0799989999999999</v>
      </c>
      <c r="T514">
        <v>2118010</v>
      </c>
      <c r="U514">
        <v>2118499.9</v>
      </c>
      <c r="V514">
        <v>2133802</v>
      </c>
      <c r="W514">
        <v>95882.6</v>
      </c>
      <c r="X514">
        <v>777056.1</v>
      </c>
      <c r="Y514">
        <v>776566.2</v>
      </c>
      <c r="Z514">
        <v>777056.1</v>
      </c>
      <c r="AA514">
        <v>134966.39999999999</v>
      </c>
      <c r="AB514">
        <v>121896</v>
      </c>
      <c r="AC514">
        <v>617575.5</v>
      </c>
    </row>
    <row r="515" spans="1:33" x14ac:dyDescent="0.25">
      <c r="A515">
        <v>33</v>
      </c>
      <c r="B515">
        <v>1</v>
      </c>
      <c r="C515">
        <v>1</v>
      </c>
      <c r="D515" t="s">
        <v>40</v>
      </c>
      <c r="E515" t="s">
        <v>334</v>
      </c>
      <c r="F515" t="s">
        <v>328</v>
      </c>
      <c r="G515">
        <v>0.61</v>
      </c>
      <c r="H515">
        <v>0.04</v>
      </c>
      <c r="I515">
        <v>1.18E-2</v>
      </c>
      <c r="J515">
        <v>45</v>
      </c>
      <c r="K515">
        <v>0.04</v>
      </c>
      <c r="L515">
        <v>0.04</v>
      </c>
      <c r="M515">
        <v>0.04</v>
      </c>
      <c r="N515">
        <v>0.04</v>
      </c>
      <c r="O515">
        <v>0.04</v>
      </c>
      <c r="P515">
        <v>0.04</v>
      </c>
      <c r="Q515">
        <v>0.04</v>
      </c>
      <c r="R515">
        <v>0.03</v>
      </c>
      <c r="S515">
        <v>45</v>
      </c>
      <c r="T515">
        <v>3744000</v>
      </c>
      <c r="U515">
        <v>10080</v>
      </c>
      <c r="V515">
        <v>10080</v>
      </c>
      <c r="W515">
        <v>10080</v>
      </c>
      <c r="X515">
        <v>10080</v>
      </c>
      <c r="Y515">
        <v>10080</v>
      </c>
      <c r="Z515">
        <v>10080</v>
      </c>
      <c r="AA515">
        <v>10080</v>
      </c>
      <c r="AB515">
        <v>1206</v>
      </c>
      <c r="AC515">
        <v>3744000</v>
      </c>
    </row>
    <row r="516" spans="1:33" x14ac:dyDescent="0.25">
      <c r="A516">
        <v>33</v>
      </c>
      <c r="B516">
        <v>1</v>
      </c>
      <c r="C516">
        <v>1</v>
      </c>
      <c r="D516" t="s">
        <v>40</v>
      </c>
      <c r="E516" t="s">
        <v>334</v>
      </c>
      <c r="F516" t="s">
        <v>326</v>
      </c>
      <c r="G516">
        <v>0.23</v>
      </c>
      <c r="H516">
        <v>0.88</v>
      </c>
      <c r="I516">
        <v>-999</v>
      </c>
      <c r="J516">
        <v>1.9</v>
      </c>
      <c r="K516">
        <v>0.56000000000000005</v>
      </c>
      <c r="L516">
        <v>0.36</v>
      </c>
      <c r="M516">
        <v>-999</v>
      </c>
      <c r="N516">
        <v>-999</v>
      </c>
      <c r="O516">
        <v>-999</v>
      </c>
      <c r="P516">
        <v>-999</v>
      </c>
      <c r="Q516">
        <v>-999</v>
      </c>
      <c r="R516">
        <v>-999</v>
      </c>
      <c r="S516">
        <v>-999</v>
      </c>
      <c r="T516">
        <v>2100000</v>
      </c>
      <c r="U516">
        <v>1773000</v>
      </c>
      <c r="V516">
        <v>1545600</v>
      </c>
      <c r="W516">
        <v>-999</v>
      </c>
      <c r="X516">
        <v>-999</v>
      </c>
      <c r="Y516">
        <v>-999</v>
      </c>
      <c r="Z516">
        <v>-999</v>
      </c>
      <c r="AA516">
        <v>-999</v>
      </c>
      <c r="AB516">
        <v>-999</v>
      </c>
      <c r="AC516">
        <v>-999</v>
      </c>
    </row>
    <row r="517" spans="1:33" x14ac:dyDescent="0.25">
      <c r="A517">
        <v>33</v>
      </c>
      <c r="B517">
        <v>2</v>
      </c>
      <c r="C517">
        <v>1</v>
      </c>
      <c r="D517" t="s">
        <v>40</v>
      </c>
      <c r="E517" t="s">
        <v>333</v>
      </c>
      <c r="F517" t="s">
        <v>331</v>
      </c>
      <c r="G517">
        <v>0.4</v>
      </c>
      <c r="H517">
        <v>45</v>
      </c>
      <c r="I517">
        <v>1.8</v>
      </c>
      <c r="J517">
        <v>0.33333299999999999</v>
      </c>
      <c r="K517">
        <v>0.55000000000000004</v>
      </c>
      <c r="L517">
        <v>285.10000000000002</v>
      </c>
      <c r="M517">
        <v>373.1</v>
      </c>
      <c r="N517" t="s">
        <v>330</v>
      </c>
    </row>
    <row r="518" spans="1:33" x14ac:dyDescent="0.25">
      <c r="A518">
        <v>33</v>
      </c>
      <c r="B518">
        <v>2</v>
      </c>
      <c r="C518">
        <v>1</v>
      </c>
      <c r="D518" t="s">
        <v>40</v>
      </c>
      <c r="E518" t="s">
        <v>333</v>
      </c>
      <c r="F518" t="s">
        <v>329</v>
      </c>
      <c r="G518">
        <v>0.25919999999999999</v>
      </c>
      <c r="H518">
        <v>0.90959999999999996</v>
      </c>
      <c r="I518">
        <v>2.8566999999999999E-2</v>
      </c>
      <c r="J518">
        <v>2.0295109999999998</v>
      </c>
      <c r="K518">
        <v>6.1459229999999998</v>
      </c>
      <c r="L518">
        <v>5.8496730000000001</v>
      </c>
      <c r="M518">
        <v>6.2115910000000003</v>
      </c>
      <c r="N518">
        <v>4.7746139999999997</v>
      </c>
      <c r="O518">
        <v>0.65820199999999995</v>
      </c>
      <c r="P518">
        <v>4.7746139999999997</v>
      </c>
      <c r="Q518">
        <v>5.6975809999999996</v>
      </c>
      <c r="R518">
        <v>5.8490539999999998</v>
      </c>
      <c r="S518">
        <v>1.8081370000000001</v>
      </c>
      <c r="T518">
        <v>1523581.8</v>
      </c>
      <c r="U518">
        <v>1524673.7</v>
      </c>
      <c r="V518">
        <v>166268.6</v>
      </c>
      <c r="W518">
        <v>917579.1</v>
      </c>
      <c r="X518">
        <v>771964.5</v>
      </c>
      <c r="Y518">
        <v>770872.6</v>
      </c>
      <c r="Z518">
        <v>771964.5</v>
      </c>
      <c r="AA518">
        <v>226938.1</v>
      </c>
      <c r="AB518">
        <v>203989.7</v>
      </c>
      <c r="AC518">
        <v>628112.19999999995</v>
      </c>
    </row>
    <row r="519" spans="1:33" x14ac:dyDescent="0.25">
      <c r="A519">
        <v>33</v>
      </c>
      <c r="B519">
        <v>2</v>
      </c>
      <c r="C519">
        <v>1</v>
      </c>
      <c r="D519" t="s">
        <v>40</v>
      </c>
      <c r="E519" t="s">
        <v>333</v>
      </c>
      <c r="F519" t="s">
        <v>328</v>
      </c>
      <c r="G519">
        <v>0.61</v>
      </c>
      <c r="H519">
        <v>0.04</v>
      </c>
      <c r="I519">
        <v>1.18E-2</v>
      </c>
      <c r="J519">
        <v>45</v>
      </c>
      <c r="K519">
        <v>0.04</v>
      </c>
      <c r="L519">
        <v>0.04</v>
      </c>
      <c r="M519">
        <v>0.04</v>
      </c>
      <c r="N519">
        <v>0.04</v>
      </c>
      <c r="O519">
        <v>0.04</v>
      </c>
      <c r="P519">
        <v>0.04</v>
      </c>
      <c r="Q519">
        <v>0.04</v>
      </c>
      <c r="R519">
        <v>0.03</v>
      </c>
      <c r="S519">
        <v>45</v>
      </c>
      <c r="T519">
        <v>3744000</v>
      </c>
      <c r="U519">
        <v>10080</v>
      </c>
      <c r="V519">
        <v>10080</v>
      </c>
      <c r="W519">
        <v>10080</v>
      </c>
      <c r="X519">
        <v>10080</v>
      </c>
      <c r="Y519">
        <v>10080</v>
      </c>
      <c r="Z519">
        <v>10080</v>
      </c>
      <c r="AA519">
        <v>10080</v>
      </c>
      <c r="AB519">
        <v>1206</v>
      </c>
      <c r="AC519">
        <v>3744000</v>
      </c>
    </row>
    <row r="520" spans="1:33" x14ac:dyDescent="0.25">
      <c r="A520">
        <v>33</v>
      </c>
      <c r="B520">
        <v>2</v>
      </c>
      <c r="C520">
        <v>1</v>
      </c>
      <c r="D520" t="s">
        <v>40</v>
      </c>
      <c r="E520" t="s">
        <v>333</v>
      </c>
      <c r="F520" t="s">
        <v>326</v>
      </c>
      <c r="G520">
        <v>0.13</v>
      </c>
      <c r="H520">
        <v>0.91</v>
      </c>
      <c r="I520">
        <v>-999</v>
      </c>
      <c r="J520">
        <v>1.67</v>
      </c>
      <c r="K520">
        <v>0.55789999999999995</v>
      </c>
      <c r="L520">
        <v>-999</v>
      </c>
      <c r="M520">
        <v>-999</v>
      </c>
      <c r="N520">
        <v>-999</v>
      </c>
      <c r="O520">
        <v>-999</v>
      </c>
      <c r="P520">
        <v>-999</v>
      </c>
      <c r="Q520">
        <v>-999</v>
      </c>
      <c r="R520">
        <v>-999</v>
      </c>
      <c r="S520">
        <v>-999</v>
      </c>
      <c r="T520">
        <v>2060500</v>
      </c>
      <c r="U520">
        <v>1712300</v>
      </c>
      <c r="V520">
        <v>-999</v>
      </c>
      <c r="W520">
        <v>-999</v>
      </c>
      <c r="X520">
        <v>-999</v>
      </c>
      <c r="Y520">
        <v>-999</v>
      </c>
      <c r="Z520">
        <v>-999</v>
      </c>
      <c r="AA520">
        <v>-999</v>
      </c>
      <c r="AB520">
        <v>-999</v>
      </c>
      <c r="AC520">
        <v>-999</v>
      </c>
    </row>
    <row r="521" spans="1:33" x14ac:dyDescent="0.25">
      <c r="A521">
        <v>33</v>
      </c>
      <c r="B521">
        <v>3</v>
      </c>
      <c r="C521">
        <v>1</v>
      </c>
      <c r="D521" t="s">
        <v>40</v>
      </c>
      <c r="E521" t="s">
        <v>332</v>
      </c>
      <c r="F521" t="s">
        <v>331</v>
      </c>
      <c r="G521">
        <v>0.4</v>
      </c>
      <c r="H521">
        <v>17</v>
      </c>
      <c r="I521">
        <v>0.85</v>
      </c>
      <c r="J521">
        <v>0.61538499999999996</v>
      </c>
      <c r="K521">
        <v>0.35</v>
      </c>
      <c r="L521">
        <v>285.10000000000002</v>
      </c>
      <c r="M521">
        <v>373.1</v>
      </c>
      <c r="N521" t="s">
        <v>330</v>
      </c>
    </row>
    <row r="522" spans="1:33" x14ac:dyDescent="0.25">
      <c r="A522">
        <v>33</v>
      </c>
      <c r="B522">
        <v>3</v>
      </c>
      <c r="C522">
        <v>1</v>
      </c>
      <c r="D522" t="s">
        <v>40</v>
      </c>
      <c r="E522" t="s">
        <v>332</v>
      </c>
      <c r="F522" t="s">
        <v>329</v>
      </c>
      <c r="G522">
        <v>0.25919999999999999</v>
      </c>
      <c r="H522">
        <v>0.90959999999999996</v>
      </c>
      <c r="I522">
        <v>2.8566999999999999E-2</v>
      </c>
      <c r="J522">
        <v>2.0295109999999998</v>
      </c>
      <c r="K522">
        <v>6.1459229999999998</v>
      </c>
      <c r="L522">
        <v>5.8496730000000001</v>
      </c>
      <c r="M522">
        <v>6.2115910000000003</v>
      </c>
      <c r="N522">
        <v>4.7746139999999997</v>
      </c>
      <c r="O522">
        <v>0.65820199999999995</v>
      </c>
      <c r="P522">
        <v>4.7746139999999997</v>
      </c>
      <c r="Q522">
        <v>5.6975809999999996</v>
      </c>
      <c r="R522">
        <v>5.8490539999999998</v>
      </c>
      <c r="S522">
        <v>1.8081370000000001</v>
      </c>
      <c r="T522">
        <v>1523581.8</v>
      </c>
      <c r="U522">
        <v>1524673.7</v>
      </c>
      <c r="V522">
        <v>166268.6</v>
      </c>
      <c r="W522">
        <v>917579.1</v>
      </c>
      <c r="X522">
        <v>771964.5</v>
      </c>
      <c r="Y522">
        <v>770872.6</v>
      </c>
      <c r="Z522">
        <v>771964.5</v>
      </c>
      <c r="AA522">
        <v>226938.1</v>
      </c>
      <c r="AB522">
        <v>203989.7</v>
      </c>
      <c r="AC522">
        <v>628112.19999999995</v>
      </c>
    </row>
    <row r="523" spans="1:33" x14ac:dyDescent="0.25">
      <c r="A523">
        <v>33</v>
      </c>
      <c r="B523">
        <v>3</v>
      </c>
      <c r="C523">
        <v>1</v>
      </c>
      <c r="D523" t="s">
        <v>40</v>
      </c>
      <c r="E523" t="s">
        <v>332</v>
      </c>
      <c r="F523" t="s">
        <v>328</v>
      </c>
      <c r="G523">
        <v>0.14000000000000001</v>
      </c>
      <c r="H523">
        <v>0.91</v>
      </c>
      <c r="I523">
        <v>1.4200000000000001E-2</v>
      </c>
      <c r="J523">
        <v>1.1499999999999999</v>
      </c>
      <c r="K523">
        <v>0.15</v>
      </c>
      <c r="L523">
        <v>0.15</v>
      </c>
      <c r="M523">
        <v>0.03</v>
      </c>
      <c r="N523">
        <v>0.03</v>
      </c>
      <c r="O523">
        <v>0.03</v>
      </c>
      <c r="P523">
        <v>0.04</v>
      </c>
      <c r="Q523">
        <v>0.04</v>
      </c>
      <c r="R523">
        <v>0.04</v>
      </c>
      <c r="S523">
        <v>0.16</v>
      </c>
      <c r="T523">
        <v>1957200</v>
      </c>
      <c r="U523">
        <v>994000</v>
      </c>
      <c r="V523">
        <v>994000</v>
      </c>
      <c r="W523">
        <v>1206</v>
      </c>
      <c r="X523">
        <v>1206</v>
      </c>
      <c r="Y523">
        <v>1206</v>
      </c>
      <c r="Z523">
        <v>10080</v>
      </c>
      <c r="AA523">
        <v>10080</v>
      </c>
      <c r="AB523">
        <v>10080</v>
      </c>
      <c r="AC523">
        <v>609000</v>
      </c>
    </row>
    <row r="524" spans="1:33" x14ac:dyDescent="0.25">
      <c r="A524">
        <v>33</v>
      </c>
      <c r="B524">
        <v>3</v>
      </c>
      <c r="C524">
        <v>1</v>
      </c>
      <c r="D524" t="s">
        <v>40</v>
      </c>
      <c r="E524" t="s">
        <v>332</v>
      </c>
      <c r="F524" t="s">
        <v>326</v>
      </c>
      <c r="G524">
        <v>0.13</v>
      </c>
      <c r="H524">
        <v>0.91</v>
      </c>
      <c r="I524">
        <v>-999</v>
      </c>
      <c r="J524">
        <v>1.67</v>
      </c>
      <c r="K524">
        <v>0.55789999999999995</v>
      </c>
      <c r="L524">
        <v>-999</v>
      </c>
      <c r="M524">
        <v>-999</v>
      </c>
      <c r="N524">
        <v>-999</v>
      </c>
      <c r="O524">
        <v>-999</v>
      </c>
      <c r="P524">
        <v>-999</v>
      </c>
      <c r="Q524">
        <v>-999</v>
      </c>
      <c r="R524">
        <v>-999</v>
      </c>
      <c r="S524">
        <v>-999</v>
      </c>
      <c r="T524">
        <v>2060500</v>
      </c>
      <c r="U524">
        <v>1712300</v>
      </c>
      <c r="V524">
        <v>-999</v>
      </c>
      <c r="W524">
        <v>-999</v>
      </c>
      <c r="X524">
        <v>-999</v>
      </c>
      <c r="Y524">
        <v>-999</v>
      </c>
      <c r="Z524">
        <v>-999</v>
      </c>
      <c r="AA524">
        <v>-999</v>
      </c>
      <c r="AB524">
        <v>-999</v>
      </c>
      <c r="AC524">
        <v>-999</v>
      </c>
    </row>
    <row r="525" spans="1:33" x14ac:dyDescent="0.25">
      <c r="A525">
        <v>33</v>
      </c>
      <c r="B525">
        <v>4</v>
      </c>
      <c r="C525">
        <v>1</v>
      </c>
      <c r="D525" t="s">
        <v>40</v>
      </c>
      <c r="E525" t="s">
        <v>327</v>
      </c>
      <c r="F525" t="s">
        <v>331</v>
      </c>
      <c r="G525">
        <v>0.4</v>
      </c>
      <c r="H525">
        <v>8</v>
      </c>
      <c r="I525">
        <v>0.8</v>
      </c>
      <c r="J525">
        <v>0.82352899999999996</v>
      </c>
      <c r="K525">
        <v>0.15</v>
      </c>
      <c r="L525">
        <v>285.10000000000002</v>
      </c>
      <c r="M525">
        <v>373.1</v>
      </c>
      <c r="N525" t="s">
        <v>330</v>
      </c>
    </row>
    <row r="526" spans="1:33" x14ac:dyDescent="0.25">
      <c r="A526">
        <v>33</v>
      </c>
      <c r="B526">
        <v>4</v>
      </c>
      <c r="C526">
        <v>1</v>
      </c>
      <c r="D526" t="s">
        <v>40</v>
      </c>
      <c r="E526" t="s">
        <v>327</v>
      </c>
      <c r="F526" t="s">
        <v>329</v>
      </c>
      <c r="G526">
        <v>0.27629999999999999</v>
      </c>
      <c r="H526">
        <v>0.90895000000000004</v>
      </c>
      <c r="I526">
        <v>2.0503750000000001E-2</v>
      </c>
      <c r="J526">
        <v>1.553833</v>
      </c>
      <c r="K526">
        <v>1.553833</v>
      </c>
      <c r="L526">
        <v>0.430813</v>
      </c>
      <c r="M526">
        <v>0.430813</v>
      </c>
      <c r="N526">
        <v>9.8724999999999993E-2</v>
      </c>
      <c r="O526">
        <v>0.179642</v>
      </c>
      <c r="P526">
        <v>0.10495</v>
      </c>
      <c r="Q526">
        <v>0.10495</v>
      </c>
      <c r="R526">
        <v>1.22797</v>
      </c>
      <c r="S526">
        <v>1.304859</v>
      </c>
      <c r="T526">
        <v>1520763.7</v>
      </c>
      <c r="U526">
        <v>1520763.7</v>
      </c>
      <c r="V526">
        <v>1501632.2</v>
      </c>
      <c r="W526">
        <v>1501632.2</v>
      </c>
      <c r="X526">
        <v>157668.70000000001</v>
      </c>
      <c r="Y526">
        <v>667396</v>
      </c>
      <c r="Z526">
        <v>165110.79999999999</v>
      </c>
      <c r="AA526">
        <v>165110.79999999999</v>
      </c>
      <c r="AB526">
        <v>184242.4</v>
      </c>
      <c r="AC526">
        <v>621926.69999999995</v>
      </c>
    </row>
    <row r="527" spans="1:33" x14ac:dyDescent="0.25">
      <c r="A527">
        <v>33</v>
      </c>
      <c r="B527">
        <v>4</v>
      </c>
      <c r="C527">
        <v>1</v>
      </c>
      <c r="D527" t="s">
        <v>40</v>
      </c>
      <c r="E527" t="s">
        <v>327</v>
      </c>
      <c r="F527" t="s">
        <v>328</v>
      </c>
      <c r="G527">
        <v>0.23</v>
      </c>
      <c r="H527">
        <v>0.9</v>
      </c>
      <c r="I527">
        <v>1.47E-2</v>
      </c>
      <c r="J527">
        <v>1.2</v>
      </c>
      <c r="K527">
        <v>0.03</v>
      </c>
      <c r="L527">
        <v>0.15</v>
      </c>
      <c r="M527">
        <v>0.03</v>
      </c>
      <c r="N527">
        <v>0.03</v>
      </c>
      <c r="O527">
        <v>0.03</v>
      </c>
      <c r="P527">
        <v>0.04</v>
      </c>
      <c r="Q527">
        <v>0.04</v>
      </c>
      <c r="R527">
        <v>0.04</v>
      </c>
      <c r="S527">
        <v>0.16</v>
      </c>
      <c r="T527">
        <v>1700000</v>
      </c>
      <c r="U527">
        <v>1206</v>
      </c>
      <c r="V527">
        <v>994000</v>
      </c>
      <c r="W527">
        <v>1206</v>
      </c>
      <c r="X527">
        <v>1206</v>
      </c>
      <c r="Y527">
        <v>1206</v>
      </c>
      <c r="Z527">
        <v>10080</v>
      </c>
      <c r="AA527">
        <v>10080</v>
      </c>
      <c r="AB527">
        <v>10080</v>
      </c>
      <c r="AC527">
        <v>609000</v>
      </c>
      <c r="AD527">
        <f>(1/J527+1/K527+1/L527+1/M527+1/N527+1/O527+1/P527+1/Q527+1/R527+1/S527)</f>
        <v>222.08333333333334</v>
      </c>
      <c r="AE527">
        <f>I527/(10*AD527)</f>
        <v>6.6191369606003745E-6</v>
      </c>
      <c r="AF527">
        <f>I527/AE527</f>
        <v>2220.8333333333335</v>
      </c>
      <c r="AG527">
        <f>AF527/0.17611</f>
        <v>12610.48965608616</v>
      </c>
    </row>
    <row r="528" spans="1:33" x14ac:dyDescent="0.25">
      <c r="A528">
        <v>33</v>
      </c>
      <c r="B528">
        <v>4</v>
      </c>
      <c r="C528">
        <v>1</v>
      </c>
      <c r="D528" t="s">
        <v>40</v>
      </c>
      <c r="E528" t="s">
        <v>327</v>
      </c>
      <c r="F528" t="s">
        <v>326</v>
      </c>
      <c r="G528">
        <v>0.13</v>
      </c>
      <c r="H528">
        <v>0.91</v>
      </c>
      <c r="I528">
        <v>-999</v>
      </c>
      <c r="J528">
        <v>0.64</v>
      </c>
      <c r="K528">
        <v>0.36</v>
      </c>
      <c r="L528">
        <v>-999</v>
      </c>
      <c r="M528">
        <v>-999</v>
      </c>
      <c r="N528">
        <v>-999</v>
      </c>
      <c r="O528">
        <v>-999</v>
      </c>
      <c r="P528">
        <v>-999</v>
      </c>
      <c r="Q528">
        <v>-999</v>
      </c>
      <c r="R528">
        <v>-999</v>
      </c>
      <c r="S528">
        <v>-999</v>
      </c>
      <c r="T528">
        <v>1787100</v>
      </c>
      <c r="U528">
        <v>1545600</v>
      </c>
      <c r="V528">
        <v>-999</v>
      </c>
      <c r="W528">
        <v>-999</v>
      </c>
      <c r="X528">
        <v>-999</v>
      </c>
      <c r="Y528">
        <v>-999</v>
      </c>
      <c r="Z528">
        <v>-999</v>
      </c>
      <c r="AA528">
        <v>-999</v>
      </c>
      <c r="AB528">
        <v>-999</v>
      </c>
      <c r="AC528">
        <v>-999</v>
      </c>
    </row>
    <row r="529" spans="1:36" x14ac:dyDescent="0.25">
      <c r="A529" t="s">
        <v>325</v>
      </c>
    </row>
    <row r="530" spans="1:36" x14ac:dyDescent="0.25">
      <c r="A530" t="s">
        <v>315</v>
      </c>
      <c r="B530" t="s">
        <v>314</v>
      </c>
      <c r="C530" t="s">
        <v>313</v>
      </c>
      <c r="D530" t="s">
        <v>312</v>
      </c>
      <c r="E530" t="s">
        <v>311</v>
      </c>
      <c r="F530" t="s">
        <v>324</v>
      </c>
      <c r="G530" t="s">
        <v>323</v>
      </c>
      <c r="H530" t="s">
        <v>322</v>
      </c>
      <c r="I530" t="s">
        <v>321</v>
      </c>
      <c r="J530" t="s">
        <v>320</v>
      </c>
      <c r="K530" t="s">
        <v>319</v>
      </c>
      <c r="L530" t="s">
        <v>318</v>
      </c>
      <c r="M530" t="s">
        <v>317</v>
      </c>
      <c r="N530" t="s">
        <v>316</v>
      </c>
    </row>
    <row r="531" spans="1:36" x14ac:dyDescent="0.25">
      <c r="A531" t="s">
        <v>315</v>
      </c>
      <c r="B531" t="s">
        <v>314</v>
      </c>
      <c r="C531" t="s">
        <v>313</v>
      </c>
      <c r="D531" t="s">
        <v>312</v>
      </c>
      <c r="E531" t="s">
        <v>311</v>
      </c>
      <c r="F531" t="s">
        <v>310</v>
      </c>
      <c r="G531" t="s">
        <v>309</v>
      </c>
      <c r="H531" t="s">
        <v>308</v>
      </c>
      <c r="I531" t="s">
        <v>307</v>
      </c>
      <c r="J531" t="s">
        <v>306</v>
      </c>
      <c r="K531" t="s">
        <v>305</v>
      </c>
      <c r="L531" t="s">
        <v>304</v>
      </c>
      <c r="M531" t="s">
        <v>303</v>
      </c>
      <c r="N531" t="s">
        <v>302</v>
      </c>
      <c r="O531" t="s">
        <v>301</v>
      </c>
      <c r="P531" t="s">
        <v>300</v>
      </c>
      <c r="Q531" t="s">
        <v>299</v>
      </c>
      <c r="R531" t="s">
        <v>298</v>
      </c>
      <c r="S531" t="s">
        <v>297</v>
      </c>
      <c r="T531" t="s">
        <v>296</v>
      </c>
      <c r="U531" t="s">
        <v>295</v>
      </c>
      <c r="V531" t="s">
        <v>294</v>
      </c>
      <c r="W531" t="s">
        <v>293</v>
      </c>
      <c r="X531" t="s">
        <v>292</v>
      </c>
      <c r="Y531" t="s">
        <v>291</v>
      </c>
      <c r="Z531" t="s">
        <v>290</v>
      </c>
      <c r="AA531" t="s">
        <v>289</v>
      </c>
      <c r="AB531" t="s">
        <v>288</v>
      </c>
      <c r="AC531" t="s">
        <v>287</v>
      </c>
      <c r="AD531" t="s">
        <v>350</v>
      </c>
      <c r="AE531" t="s">
        <v>351</v>
      </c>
      <c r="AJ531" t="s">
        <v>360</v>
      </c>
    </row>
    <row r="532" spans="1:36" x14ac:dyDescent="0.25">
      <c r="A532" t="s">
        <v>286</v>
      </c>
    </row>
    <row r="533" spans="1:36" x14ac:dyDescent="0.25">
      <c r="A533" t="s">
        <v>285</v>
      </c>
      <c r="AI533" t="s">
        <v>359</v>
      </c>
    </row>
    <row r="534" spans="1:36" x14ac:dyDescent="0.25">
      <c r="A534" t="s">
        <v>284</v>
      </c>
      <c r="P534" s="3" t="s">
        <v>268</v>
      </c>
      <c r="Q534" s="3">
        <v>2</v>
      </c>
    </row>
    <row r="535" spans="1:36" ht="15.75" x14ac:dyDescent="0.25">
      <c r="A535" t="s">
        <v>283</v>
      </c>
      <c r="P535" s="7" t="s">
        <v>273</v>
      </c>
      <c r="Q535" s="3">
        <v>1</v>
      </c>
      <c r="AD535" s="6" t="s">
        <v>352</v>
      </c>
    </row>
    <row r="536" spans="1:36" ht="15.75" x14ac:dyDescent="0.25">
      <c r="A536" t="s">
        <v>282</v>
      </c>
      <c r="P536" s="3" t="s">
        <v>256</v>
      </c>
      <c r="Q536" s="3">
        <v>4</v>
      </c>
      <c r="AD536" s="6" t="s">
        <v>353</v>
      </c>
    </row>
    <row r="537" spans="1:36" ht="15.75" x14ac:dyDescent="0.25">
      <c r="A537" t="s">
        <v>281</v>
      </c>
      <c r="P537" s="3" t="s">
        <v>258</v>
      </c>
      <c r="Q537" s="3">
        <v>8</v>
      </c>
      <c r="AD537" s="6" t="s">
        <v>354</v>
      </c>
    </row>
    <row r="538" spans="1:36" ht="15.75" x14ac:dyDescent="0.25">
      <c r="A538" t="s">
        <v>280</v>
      </c>
      <c r="P538" s="3" t="s">
        <v>257</v>
      </c>
      <c r="Q538" s="3">
        <v>6</v>
      </c>
      <c r="AD538" s="6" t="s">
        <v>355</v>
      </c>
    </row>
    <row r="539" spans="1:36" ht="15.75" x14ac:dyDescent="0.25">
      <c r="P539" s="3" t="s">
        <v>255</v>
      </c>
      <c r="Q539" s="3">
        <v>3</v>
      </c>
      <c r="AD539" s="6" t="s">
        <v>356</v>
      </c>
    </row>
    <row r="540" spans="1:36" ht="15.75" x14ac:dyDescent="0.25">
      <c r="P540" s="3" t="s">
        <v>260</v>
      </c>
      <c r="Q540" s="3">
        <v>12</v>
      </c>
      <c r="AD540" s="6" t="s">
        <v>357</v>
      </c>
    </row>
    <row r="541" spans="1:36" ht="15.75" x14ac:dyDescent="0.25">
      <c r="P541" s="3" t="s">
        <v>259</v>
      </c>
      <c r="Q541" s="3">
        <v>11</v>
      </c>
      <c r="AD541" s="6" t="s">
        <v>358</v>
      </c>
    </row>
    <row r="542" spans="1:36" x14ac:dyDescent="0.25">
      <c r="P542" s="3" t="s">
        <v>269</v>
      </c>
      <c r="Q542" s="3">
        <v>10</v>
      </c>
    </row>
    <row r="543" spans="1:36" x14ac:dyDescent="0.25">
      <c r="P543" s="3" t="s">
        <v>364</v>
      </c>
      <c r="Q543" s="3">
        <v>1</v>
      </c>
    </row>
    <row r="544" spans="1:36" x14ac:dyDescent="0.25">
      <c r="P544" s="3" t="s">
        <v>365</v>
      </c>
      <c r="Q544" s="3">
        <v>2</v>
      </c>
    </row>
    <row r="545" spans="16:17" x14ac:dyDescent="0.25">
      <c r="P545" s="3" t="s">
        <v>367</v>
      </c>
      <c r="Q545" s="3">
        <v>24</v>
      </c>
    </row>
    <row r="546" spans="16:17" x14ac:dyDescent="0.25">
      <c r="P546" s="3" t="s">
        <v>366</v>
      </c>
      <c r="Q546" s="3">
        <v>3</v>
      </c>
    </row>
    <row r="547" spans="16:17" x14ac:dyDescent="0.25">
      <c r="P547" s="3" t="s">
        <v>270</v>
      </c>
      <c r="Q547" s="3">
        <v>9</v>
      </c>
    </row>
    <row r="548" spans="16:17" x14ac:dyDescent="0.25">
      <c r="P548" s="3" t="s">
        <v>363</v>
      </c>
      <c r="Q548" s="3">
        <v>1</v>
      </c>
    </row>
    <row r="549" spans="16:17" x14ac:dyDescent="0.25">
      <c r="P549" s="3" t="s">
        <v>362</v>
      </c>
      <c r="Q549" s="3">
        <v>2</v>
      </c>
    </row>
    <row r="550" spans="16:17" x14ac:dyDescent="0.25">
      <c r="P550" s="3" t="s">
        <v>368</v>
      </c>
      <c r="Q550" s="3">
        <v>24</v>
      </c>
    </row>
    <row r="551" spans="16:17" x14ac:dyDescent="0.25">
      <c r="P551" s="3" t="s">
        <v>361</v>
      </c>
      <c r="Q551" s="3">
        <v>3</v>
      </c>
    </row>
    <row r="552" spans="16:17" x14ac:dyDescent="0.25">
      <c r="P552" s="3" t="s">
        <v>271</v>
      </c>
      <c r="Q552" s="3">
        <v>5</v>
      </c>
    </row>
    <row r="553" spans="16:17" x14ac:dyDescent="0.25">
      <c r="P553" s="3" t="s">
        <v>272</v>
      </c>
      <c r="Q553" s="3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opLeftCell="A13" zoomScale="120" zoomScaleNormal="120" workbookViewId="0">
      <selection activeCell="A8" sqref="A8"/>
    </sheetView>
  </sheetViews>
  <sheetFormatPr defaultRowHeight="15" x14ac:dyDescent="0.25"/>
  <cols>
    <col min="1" max="1" width="13.28515625" customWidth="1"/>
    <col min="2" max="2" width="14.140625" customWidth="1"/>
    <col min="3" max="3" width="11.85546875" customWidth="1"/>
  </cols>
  <sheetData>
    <row r="1" spans="1:24" x14ac:dyDescent="0.25">
      <c r="A1" s="1" t="s">
        <v>56</v>
      </c>
      <c r="B1" t="s">
        <v>265</v>
      </c>
      <c r="C1" t="s">
        <v>59</v>
      </c>
      <c r="D1" t="s">
        <v>60</v>
      </c>
      <c r="E1" t="s">
        <v>387</v>
      </c>
    </row>
    <row r="2" spans="1:24" x14ac:dyDescent="0.25">
      <c r="A2" s="4" t="s">
        <v>45</v>
      </c>
      <c r="B2">
        <f>1+(A9-1)*3</f>
        <v>100</v>
      </c>
      <c r="C2" t="s">
        <v>264</v>
      </c>
      <c r="D2">
        <f>INDEX(CLM50_Con!$D$3:$BF$104,'Analysis Scenario'!$B$2,'Analysis Scenario'!$A$16)</f>
        <v>40.409999999999997</v>
      </c>
      <c r="E2">
        <f>INDEX(CLM50_FBE!$D$3:$BF$104,'Analysis Scenario'!$B$2,'Analysis Scenario'!$A$16)</f>
        <v>31.54</v>
      </c>
    </row>
    <row r="3" spans="1:24" x14ac:dyDescent="0.25">
      <c r="A3">
        <f>IF(A2='Dropdown lists'!A2,0,IF(A2='Dropdown lists'!A3,1,IF(A2='Dropdown lists'!A4,2,IF(A2='Dropdown lists'!A5,3,IF(A2='Dropdown lists'!A6,4,IF(A2='Dropdown lists'!A7,5,IF(A2='Dropdown lists'!A8,6,IF(A2='Dropdown lists'!A9,7,IF(A2='Dropdown lists'!A10,8,IF(A2='Dropdown lists'!A11,9,IF(A2='Dropdown lists'!A12,10)))))))))))</f>
        <v>3</v>
      </c>
      <c r="B3">
        <f>1+(A9-1)*3+1</f>
        <v>101</v>
      </c>
      <c r="D3">
        <f>INDEX(CLM50_Con!$D$3:$BF$104,'Analysis Scenario'!$B$3,'Analysis Scenario'!$A$16)</f>
        <v>1594.16</v>
      </c>
      <c r="E3">
        <f>INDEX(CLM50_FBE!$D$3:$BF$104,'Analysis Scenario'!$B$3,'Analysis Scenario'!$A$16)</f>
        <v>1334.82</v>
      </c>
    </row>
    <row r="4" spans="1:24" x14ac:dyDescent="0.25">
      <c r="A4" s="1" t="s">
        <v>57</v>
      </c>
      <c r="B4">
        <f>1+(A9-1)*3+2</f>
        <v>102</v>
      </c>
      <c r="D4">
        <f>INDEX(CLM50_Con!$D$3:$BF$104,'Analysis Scenario'!$B$4,'Analysis Scenario'!$A$16)</f>
        <v>2016.25</v>
      </c>
      <c r="E4">
        <f>INDEX(CLM50_FBE!$D$3:$BF$104,'Analysis Scenario'!$B$4,'Analysis Scenario'!$A$16)</f>
        <v>2459.04</v>
      </c>
    </row>
    <row r="5" spans="1:24" x14ac:dyDescent="0.25">
      <c r="A5" s="2" t="s">
        <v>7</v>
      </c>
      <c r="C5" t="s">
        <v>267</v>
      </c>
      <c r="D5" s="27">
        <f>IF($A$3&lt;=3,SUM(D2:D4),AVERAGE(D2:D4))</f>
        <v>3650.82</v>
      </c>
      <c r="E5" s="27">
        <f t="shared" ref="E5" si="0">IF($A$3&lt;=3,SUM(E2:E4),AVERAGE(E2:E4))</f>
        <v>3825.3999999999996</v>
      </c>
      <c r="F5" s="27"/>
      <c r="G5" s="27"/>
      <c r="H5" s="27"/>
      <c r="I5" s="27"/>
      <c r="J5" s="27"/>
      <c r="K5" s="27"/>
      <c r="L5" s="27"/>
      <c r="M5" s="27"/>
      <c r="P5" s="27"/>
    </row>
    <row r="6" spans="1:24" x14ac:dyDescent="0.25">
      <c r="A6">
        <f>IF(A5="TBD",0,IF(A5="HD",1,2))</f>
        <v>1</v>
      </c>
      <c r="D6" t="str">
        <f t="shared" ref="D6:E6" si="1">D1</f>
        <v>Control</v>
      </c>
      <c r="E6" t="str">
        <f t="shared" si="1"/>
        <v>FBE</v>
      </c>
    </row>
    <row r="7" spans="1:24" x14ac:dyDescent="0.25">
      <c r="A7" s="1" t="s">
        <v>54</v>
      </c>
      <c r="C7" t="s">
        <v>6</v>
      </c>
      <c r="D7">
        <f t="shared" ref="D7:E7" si="2">D2-$D$2</f>
        <v>0</v>
      </c>
      <c r="E7">
        <f t="shared" si="2"/>
        <v>-8.8699999999999974</v>
      </c>
    </row>
    <row r="8" spans="1:24" x14ac:dyDescent="0.25">
      <c r="A8" s="4" t="s">
        <v>41</v>
      </c>
      <c r="C8" t="s">
        <v>7</v>
      </c>
      <c r="D8">
        <f t="shared" ref="D8:E8" si="3">D3-$D$3</f>
        <v>0</v>
      </c>
      <c r="E8">
        <f t="shared" si="3"/>
        <v>-259.34000000000015</v>
      </c>
    </row>
    <row r="9" spans="1:24" x14ac:dyDescent="0.25">
      <c r="A9">
        <f>VLOOKUP(LEFT(A8,12),'Dropdown lists'!E2:F35,2,FALSE)</f>
        <v>34</v>
      </c>
      <c r="B9" s="46"/>
      <c r="C9" t="s">
        <v>8</v>
      </c>
      <c r="D9">
        <f t="shared" ref="D9:E9" si="4">D4-$D$4</f>
        <v>0</v>
      </c>
      <c r="E9">
        <f t="shared" si="4"/>
        <v>442.78999999999996</v>
      </c>
    </row>
    <row r="10" spans="1:24" x14ac:dyDescent="0.25">
      <c r="A10" s="1" t="s">
        <v>58</v>
      </c>
      <c r="C10" t="s">
        <v>267</v>
      </c>
      <c r="D10" s="27">
        <f>D5-$D$5</f>
        <v>0</v>
      </c>
      <c r="E10" s="27">
        <f t="shared" ref="E10" si="5">E5-$D$5</f>
        <v>174.57999999999947</v>
      </c>
      <c r="F10" s="27"/>
      <c r="G10" s="27"/>
      <c r="H10" s="27"/>
      <c r="I10" s="27"/>
      <c r="J10" s="27"/>
      <c r="K10" s="27"/>
      <c r="L10" s="27"/>
      <c r="M10" s="27"/>
      <c r="P10" s="27"/>
    </row>
    <row r="11" spans="1:24" x14ac:dyDescent="0.25">
      <c r="A11" s="2" t="s">
        <v>0</v>
      </c>
    </row>
    <row r="12" spans="1:24" x14ac:dyDescent="0.25">
      <c r="A12">
        <f>IF(A11="ANN",0,IF(A11="DJF",1,IF(A11="MAM",2,IF(A11="JJA",3,4))))</f>
        <v>0</v>
      </c>
      <c r="D12" t="str">
        <f>A11&amp;" changes in "&amp;A2&amp;" by scenario for "&amp;A8</f>
        <v>ANN changes in AHF (GW) by scenario for Global</v>
      </c>
      <c r="W12" s="47"/>
      <c r="X12" s="47"/>
    </row>
    <row r="13" spans="1:24" x14ac:dyDescent="0.25">
      <c r="A13" t="s">
        <v>61</v>
      </c>
      <c r="D13" t="str">
        <f>D1&amp;" = "&amp;D2</f>
        <v>Control = 40.41</v>
      </c>
      <c r="W13" s="47"/>
      <c r="X13" s="47"/>
    </row>
    <row r="14" spans="1:24" x14ac:dyDescent="0.25">
      <c r="A14">
        <f>1+(A9-1)*3+A6</f>
        <v>101</v>
      </c>
      <c r="D14" t="str">
        <f>IF(A3&lt;=3,"Energy Change (GW)","Temperature change (K)")</f>
        <v>Energy Change (GW)</v>
      </c>
      <c r="W14" s="47"/>
      <c r="X14" s="47"/>
    </row>
    <row r="15" spans="1:24" x14ac:dyDescent="0.25">
      <c r="A15" t="s">
        <v>62</v>
      </c>
      <c r="C15" t="s">
        <v>266</v>
      </c>
      <c r="D15" t="str">
        <f t="shared" ref="D15:E15" si="6">D2&amp;IF($A$3&lt;=3," GW"," K")</f>
        <v>40.41 GW</v>
      </c>
      <c r="E15" t="str">
        <f t="shared" si="6"/>
        <v>31.54 GW</v>
      </c>
    </row>
    <row r="16" spans="1:24" x14ac:dyDescent="0.25">
      <c r="A16">
        <f>1+A12*11+A3</f>
        <v>4</v>
      </c>
      <c r="D16" t="str">
        <f t="shared" ref="D16:E16" si="7">D3&amp;IF($A$3&lt;=3," GW"," K")</f>
        <v>1594.16 GW</v>
      </c>
      <c r="E16" t="str">
        <f t="shared" si="7"/>
        <v>1334.82 GW</v>
      </c>
    </row>
    <row r="17" spans="4:5" x14ac:dyDescent="0.25">
      <c r="D17" t="str">
        <f t="shared" ref="D17:E17" si="8">D4&amp;IF($A$3&lt;=3," GW"," K")</f>
        <v>2016.25 GW</v>
      </c>
      <c r="E17" t="str">
        <f t="shared" si="8"/>
        <v>2459.04 GW</v>
      </c>
    </row>
    <row r="18" spans="4:5" x14ac:dyDescent="0.25">
      <c r="D18" t="str">
        <f t="shared" ref="D18:E18" si="9">D5&amp;IF($A$3&lt;=3," GW"," K")</f>
        <v>3650.82 GW</v>
      </c>
      <c r="E18" t="str">
        <f t="shared" si="9"/>
        <v>3825.4 GW</v>
      </c>
    </row>
    <row r="25" spans="4:5" x14ac:dyDescent="0.25">
      <c r="D25" t="s">
        <v>380</v>
      </c>
    </row>
    <row r="26" spans="4:5" x14ac:dyDescent="0.25">
      <c r="D26" t="s">
        <v>381</v>
      </c>
    </row>
    <row r="44" spans="15:20" x14ac:dyDescent="0.25">
      <c r="O44" s="5"/>
      <c r="P44" s="5"/>
      <c r="Q44" s="5"/>
      <c r="R44" s="5"/>
      <c r="S44" s="5"/>
      <c r="T44" s="5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'Dropdown lists'!$A$2:$A$12</xm:f>
          </x14:formula1>
          <xm:sqref>A2</xm:sqref>
        </x14:dataValidation>
        <x14:dataValidation type="list" allowBlank="1" showInputMessage="1" showErrorMessage="1">
          <x14:formula1>
            <xm:f>'Dropdown lists'!$C$2:$C$4</xm:f>
          </x14:formula1>
          <xm:sqref>A5</xm:sqref>
        </x14:dataValidation>
        <x14:dataValidation type="list" allowBlank="1" showInputMessage="1" showErrorMessage="1">
          <x14:formula1>
            <xm:f>'Dropdown lists'!$E$2:$E$35</xm:f>
          </x14:formula1>
          <xm:sqref>A8</xm:sqref>
        </x14:dataValidation>
        <x14:dataValidation type="list" allowBlank="1" showInputMessage="1" showErrorMessage="1">
          <x14:formula1>
            <xm:f>'Dropdown lists'!$D$2:$D$6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A7" sqref="A7"/>
    </sheetView>
  </sheetViews>
  <sheetFormatPr defaultRowHeight="15" x14ac:dyDescent="0.25"/>
  <cols>
    <col min="1" max="1" width="17.140625" customWidth="1"/>
    <col min="4" max="4" width="13.140625" customWidth="1"/>
    <col min="5" max="5" width="10.85546875" customWidth="1"/>
    <col min="6" max="6" width="10" customWidth="1"/>
  </cols>
  <sheetData>
    <row r="1" spans="1:20" x14ac:dyDescent="0.25">
      <c r="D1" s="43" t="s">
        <v>382</v>
      </c>
      <c r="E1" s="43" t="s">
        <v>388</v>
      </c>
    </row>
    <row r="2" spans="1:20" x14ac:dyDescent="0.25">
      <c r="D2" s="43" t="s">
        <v>383</v>
      </c>
      <c r="E2" s="43" t="s">
        <v>387</v>
      </c>
    </row>
    <row r="3" spans="1:20" x14ac:dyDescent="0.25">
      <c r="A3" s="1" t="s">
        <v>56</v>
      </c>
      <c r="B3">
        <v>1</v>
      </c>
      <c r="C3" s="37" t="s">
        <v>5</v>
      </c>
      <c r="D3" t="str">
        <f>INDEX(CLM50_Con!$D$3:$BF$104,1+ (VLOOKUP($C3,'Dropdown lists'!$E$2:$F$35,2,FALSE) -1)*3+$A$8,$A$15)</f>
        <v xml:space="preserve"> </v>
      </c>
      <c r="E3" t="e">
        <f ca="1">INDEX(INDIRECT(E$1&amp;"$D$3:$BF$104"),1+ (VLOOKUP($C3,'Dropdown lists'!$E$2:$F$35,2,FALSE) -1)*3+$A$8,$A$15)-INDEX(CLM50_Con!$D$3:$BF$104,1+ (VLOOKUP($C3,'Dropdown lists'!$E$2:$F$35,2,FALSE) -1)*3+$A$8,$A$15)</f>
        <v>#VALUE!</v>
      </c>
      <c r="O3" s="47">
        <f>IF($A$8=0,INDEX('Dropdown lists'!$M$2:$AG$35,VLOOKUP(C3,'Dropdown lists'!$E$2:$F$35,2),5),IF($A$8=1,INDEX('Dropdown lists'!$M$2:$AG$35,VLOOKUP(C3,'Dropdown lists'!$E$2:$F$35,2),12),INDEX('Dropdown lists'!$M$2:$AG$35,VLOOKUP(C3,'Dropdown lists'!$E$2:$F$35,2),19)))</f>
        <v>0</v>
      </c>
      <c r="P3" s="47">
        <f>IF($A$8=0,INDEX('Dropdown lists'!$M$2:$AG$35,VLOOKUP(C3,'Dropdown lists'!$E$2:$F$35,2),6),IF($A$8=1,INDEX('Dropdown lists'!$M$2:$AG$35,VLOOKUP(C3,'Dropdown lists'!$E$2:$F$35,2),13),INDEX('Dropdown lists'!$M$2:$AG$35,VLOOKUP(C3,'Dropdown lists'!$E$2:$F$35,2),20)))</f>
        <v>0</v>
      </c>
    </row>
    <row r="4" spans="1:20" x14ac:dyDescent="0.25">
      <c r="A4" s="2" t="s">
        <v>46</v>
      </c>
      <c r="B4">
        <v>2</v>
      </c>
      <c r="C4" s="37" t="s">
        <v>9</v>
      </c>
      <c r="D4">
        <f>INDEX(CLM50_Con!$D$3:$BF$104,1+ (VLOOKUP($C4,'Dropdown lists'!$E$2:$F$35,2,FALSE) -1)*3+$A$8,$A$15)</f>
        <v>293.20999999999998</v>
      </c>
      <c r="E4">
        <f ca="1">INDEX(INDIRECT(E$1&amp;"$D$3:$BF$104"),1+ (VLOOKUP($C4,'Dropdown lists'!$E$2:$F$35,2,FALSE) -1)*3+$A$8,$A$15)-INDEX(CLM50_Con!$D$3:$BF$104,1+ (VLOOKUP($C4,'Dropdown lists'!$E$2:$F$35,2,FALSE) -1)*3+$A$8,$A$15)</f>
        <v>-4.9999999999954525E-2</v>
      </c>
      <c r="O4" s="47">
        <f>IF($A$8=0,INDEX('Dropdown lists'!$M$2:$AG$35,VLOOKUP(C4,'Dropdown lists'!$E$2:$F$35,2),5),IF($A$8=1,INDEX('Dropdown lists'!$M$2:$AG$35,VLOOKUP(C4,'Dropdown lists'!$E$2:$F$35,2),12),INDEX('Dropdown lists'!$M$2:$AG$35,VLOOKUP(C4,'Dropdown lists'!$E$2:$F$35,2),19)))</f>
        <v>0</v>
      </c>
      <c r="P4" s="47">
        <f>IF($A$8=0,INDEX('Dropdown lists'!$M$2:$AG$35,VLOOKUP(C4,'Dropdown lists'!$E$2:$F$35,2),6),IF($A$8=1,INDEX('Dropdown lists'!$M$2:$AG$35,VLOOKUP(C4,'Dropdown lists'!$E$2:$F$35,2),13),INDEX('Dropdown lists'!$M$2:$AG$35,VLOOKUP(C4,'Dropdown lists'!$E$2:$F$35,2),20)))</f>
        <v>0</v>
      </c>
    </row>
    <row r="5" spans="1:20" x14ac:dyDescent="0.25">
      <c r="A5">
        <f>IF(A4='Dropdown lists'!A2,0,IF(A4='Dropdown lists'!A3,1,IF(A4='Dropdown lists'!A4,2,IF(A4='Dropdown lists'!A5,3,IF(A4='Dropdown lists'!A6,4,IF(A4='Dropdown lists'!A7,5,IF(A4='Dropdown lists'!A8,6,IF(A4='Dropdown lists'!A9,7,IF(A4='Dropdown lists'!A10,8,IF(A4='Dropdown lists'!A11,9,IF(A4='Dropdown lists'!A12,10)))))))))))</f>
        <v>4</v>
      </c>
      <c r="B5">
        <v>3</v>
      </c>
      <c r="C5" s="37" t="s">
        <v>10</v>
      </c>
      <c r="D5">
        <f>INDEX(CLM50_Con!$D$3:$BF$104,1+ (VLOOKUP($C5,'Dropdown lists'!$E$2:$F$35,2,FALSE) -1)*3+$A$8,$A$15)</f>
        <v>299.18</v>
      </c>
      <c r="E5">
        <f ca="1">INDEX(INDIRECT(E$1&amp;"$D$3:$BF$104"),1+ (VLOOKUP($C5,'Dropdown lists'!$E$2:$F$35,2,FALSE) -1)*3+$A$8,$A$15)-INDEX(CLM50_Con!$D$3:$BF$104,1+ (VLOOKUP($C5,'Dropdown lists'!$E$2:$F$35,2,FALSE) -1)*3+$A$8,$A$15)</f>
        <v>-1.999999999998181E-2</v>
      </c>
      <c r="O5" s="47">
        <f>IF($A$8=0,INDEX('Dropdown lists'!$M$2:$AG$35,VLOOKUP(C5,'Dropdown lists'!$E$2:$F$35,2),5),IF($A$8=1,INDEX('Dropdown lists'!$M$2:$AG$35,VLOOKUP(C5,'Dropdown lists'!$E$2:$F$35,2),12),INDEX('Dropdown lists'!$M$2:$AG$35,VLOOKUP(C5,'Dropdown lists'!$E$2:$F$35,2),19)))</f>
        <v>0</v>
      </c>
      <c r="P5" s="47">
        <f>IF($A$8=0,INDEX('Dropdown lists'!$M$2:$AG$35,VLOOKUP(C5,'Dropdown lists'!$E$2:$F$35,2),6),IF($A$8=1,INDEX('Dropdown lists'!$M$2:$AG$35,VLOOKUP(C5,'Dropdown lists'!$E$2:$F$35,2),13),INDEX('Dropdown lists'!$M$2:$AG$35,VLOOKUP(C5,'Dropdown lists'!$E$2:$F$35,2),20)))</f>
        <v>0</v>
      </c>
      <c r="R5">
        <f ca="1">INDEX(INDIRECT(E$1&amp;"$D$3:$BF$104"),1+ (VLOOKUP($C5,'Dropdown lists'!$E$2:$F$35,2,FALSE) -1)*3+$A$8,$A$15)</f>
        <v>299.16000000000003</v>
      </c>
      <c r="S5">
        <f>INDEX(CLM50_Con!$D$3:$BF$104,1+ (VLOOKUP($C5,'Dropdown lists'!$E$2:$F$35,2,FALSE) -1)*3+$A$8,$A$15)</f>
        <v>299.18</v>
      </c>
      <c r="T5">
        <f ca="1">R5-S5</f>
        <v>-1.999999999998181E-2</v>
      </c>
    </row>
    <row r="6" spans="1:20" x14ac:dyDescent="0.25">
      <c r="A6" s="1" t="s">
        <v>57</v>
      </c>
      <c r="B6">
        <v>4</v>
      </c>
      <c r="C6" s="37" t="s">
        <v>11</v>
      </c>
      <c r="D6">
        <f>INDEX(CLM50_Con!$D$3:$BF$104,1+ (VLOOKUP($C6,'Dropdown lists'!$E$2:$F$35,2,FALSE) -1)*3+$A$8,$A$15)</f>
        <v>300.74</v>
      </c>
      <c r="E6">
        <f ca="1">INDEX(INDIRECT(E$1&amp;"$D$3:$BF$104"),1+ (VLOOKUP($C6,'Dropdown lists'!$E$2:$F$35,2,FALSE) -1)*3+$A$8,$A$15)-INDEX(CLM50_Con!$D$3:$BF$104,1+ (VLOOKUP($C6,'Dropdown lists'!$E$2:$F$35,2,FALSE) -1)*3+$A$8,$A$15)</f>
        <v>-4.0000000000020464E-2</v>
      </c>
      <c r="O6" s="47">
        <f>IF($A$8=0,INDEX('Dropdown lists'!$M$2:$AG$35,VLOOKUP(C6,'Dropdown lists'!$E$2:$F$35,2),5),IF($A$8=1,INDEX('Dropdown lists'!$M$2:$AG$35,VLOOKUP(C6,'Dropdown lists'!$E$2:$F$35,2),12),INDEX('Dropdown lists'!$M$2:$AG$35,VLOOKUP(C6,'Dropdown lists'!$E$2:$F$35,2),19)))</f>
        <v>0</v>
      </c>
      <c r="P6" s="47">
        <f>IF($A$8=0,INDEX('Dropdown lists'!$M$2:$AG$35,VLOOKUP(C6,'Dropdown lists'!$E$2:$F$35,2),6),IF($A$8=1,INDEX('Dropdown lists'!$M$2:$AG$35,VLOOKUP(C6,'Dropdown lists'!$E$2:$F$35,2),13),INDEX('Dropdown lists'!$M$2:$AG$35,VLOOKUP(C6,'Dropdown lists'!$E$2:$F$35,2),20)))</f>
        <v>0</v>
      </c>
    </row>
    <row r="7" spans="1:20" x14ac:dyDescent="0.25">
      <c r="A7" s="2" t="s">
        <v>6</v>
      </c>
      <c r="B7">
        <v>5</v>
      </c>
      <c r="C7" s="37" t="s">
        <v>12</v>
      </c>
      <c r="D7">
        <f>INDEX(CLM50_Con!$D$3:$BF$104,1+ (VLOOKUP($C7,'Dropdown lists'!$E$2:$F$35,2,FALSE) -1)*3+$A$8,$A$15)</f>
        <v>289.85000000000002</v>
      </c>
      <c r="E7">
        <f ca="1">INDEX(INDIRECT(E$1&amp;"$D$3:$BF$104"),1+ (VLOOKUP($C7,'Dropdown lists'!$E$2:$F$35,2,FALSE) -1)*3+$A$8,$A$15)-INDEX(CLM50_Con!$D$3:$BF$104,1+ (VLOOKUP($C7,'Dropdown lists'!$E$2:$F$35,2,FALSE) -1)*3+$A$8,$A$15)</f>
        <v>0</v>
      </c>
      <c r="O7" s="47">
        <f>IF($A$8=0,INDEX('Dropdown lists'!$M$2:$AG$35,VLOOKUP(C7,'Dropdown lists'!$E$2:$F$35,2),5),IF($A$8=1,INDEX('Dropdown lists'!$M$2:$AG$35,VLOOKUP(C7,'Dropdown lists'!$E$2:$F$35,2),12),INDEX('Dropdown lists'!$M$2:$AG$35,VLOOKUP(C7,'Dropdown lists'!$E$2:$F$35,2),19)))</f>
        <v>0</v>
      </c>
      <c r="P7" s="47">
        <f>IF($A$8=0,INDEX('Dropdown lists'!$M$2:$AG$35,VLOOKUP(C7,'Dropdown lists'!$E$2:$F$35,2),6),IF($A$8=1,INDEX('Dropdown lists'!$M$2:$AG$35,VLOOKUP(C7,'Dropdown lists'!$E$2:$F$35,2),13),INDEX('Dropdown lists'!$M$2:$AG$35,VLOOKUP(C7,'Dropdown lists'!$E$2:$F$35,2),20)))</f>
        <v>0</v>
      </c>
    </row>
    <row r="8" spans="1:20" x14ac:dyDescent="0.25">
      <c r="A8">
        <f>IF(A7="TBD",0,IF(A7="HD",1,2))</f>
        <v>0</v>
      </c>
      <c r="B8">
        <v>6</v>
      </c>
      <c r="C8" s="37" t="s">
        <v>13</v>
      </c>
      <c r="D8">
        <f>INDEX(CLM50_Con!$D$3:$BF$104,1+ (VLOOKUP($C8,'Dropdown lists'!$E$2:$F$35,2,FALSE) -1)*3+$A$8,$A$15)</f>
        <v>282.24</v>
      </c>
      <c r="E8">
        <f ca="1">INDEX(INDIRECT(E$1&amp;"$D$3:$BF$104"),1+ (VLOOKUP($C8,'Dropdown lists'!$E$2:$F$35,2,FALSE) -1)*3+$A$8,$A$15)-INDEX(CLM50_Con!$D$3:$BF$104,1+ (VLOOKUP($C8,'Dropdown lists'!$E$2:$F$35,2,FALSE) -1)*3+$A$8,$A$15)</f>
        <v>-9.9999999999909051E-3</v>
      </c>
      <c r="O8" s="47">
        <f>IF($A$8=0,INDEX('Dropdown lists'!$M$2:$AG$35,VLOOKUP(C8,'Dropdown lists'!$E$2:$F$35,2),5),IF($A$8=1,INDEX('Dropdown lists'!$M$2:$AG$35,VLOOKUP(C8,'Dropdown lists'!$E$2:$F$35,2),12),INDEX('Dropdown lists'!$M$2:$AG$35,VLOOKUP(C8,'Dropdown lists'!$E$2:$F$35,2),19)))</f>
        <v>0</v>
      </c>
      <c r="P8" s="47">
        <f>IF($A$8=0,INDEX('Dropdown lists'!$M$2:$AG$35,VLOOKUP(C8,'Dropdown lists'!$E$2:$F$35,2),6),IF($A$8=1,INDEX('Dropdown lists'!$M$2:$AG$35,VLOOKUP(C8,'Dropdown lists'!$E$2:$F$35,2),13),INDEX('Dropdown lists'!$M$2:$AG$35,VLOOKUP(C8,'Dropdown lists'!$E$2:$F$35,2),20)))</f>
        <v>0</v>
      </c>
    </row>
    <row r="9" spans="1:20" x14ac:dyDescent="0.25">
      <c r="B9">
        <v>7</v>
      </c>
      <c r="C9" s="37" t="s">
        <v>14</v>
      </c>
      <c r="D9" t="str">
        <f>INDEX(CLM50_Con!$D$3:$BF$104,1+ (VLOOKUP($C9,'Dropdown lists'!$E$2:$F$35,2,FALSE) -1)*3+$A$8,$A$15)</f>
        <v xml:space="preserve"> </v>
      </c>
      <c r="E9" t="e">
        <f ca="1">INDEX(INDIRECT(E$1&amp;"$D$3:$BF$104"),1+ (VLOOKUP($C9,'Dropdown lists'!$E$2:$F$35,2,FALSE) -1)*3+$A$8,$A$15)-INDEX(CLM50_Con!$D$3:$BF$104,1+ (VLOOKUP($C9,'Dropdown lists'!$E$2:$F$35,2,FALSE) -1)*3+$A$8,$A$15)</f>
        <v>#VALUE!</v>
      </c>
      <c r="O9" s="47">
        <f>IF($A$8=0,INDEX('Dropdown lists'!$M$2:$AG$35,VLOOKUP(C9,'Dropdown lists'!$E$2:$F$35,2),5),IF($A$8=1,INDEX('Dropdown lists'!$M$2:$AG$35,VLOOKUP(C9,'Dropdown lists'!$E$2:$F$35,2),12),INDEX('Dropdown lists'!$M$2:$AG$35,VLOOKUP(C9,'Dropdown lists'!$E$2:$F$35,2),19)))</f>
        <v>0</v>
      </c>
      <c r="P9" s="47">
        <f>IF($A$8=0,INDEX('Dropdown lists'!$M$2:$AG$35,VLOOKUP(C9,'Dropdown lists'!$E$2:$F$35,2),6),IF($A$8=1,INDEX('Dropdown lists'!$M$2:$AG$35,VLOOKUP(C9,'Dropdown lists'!$E$2:$F$35,2),13),INDEX('Dropdown lists'!$M$2:$AG$35,VLOOKUP(C9,'Dropdown lists'!$E$2:$F$35,2),20)))</f>
        <v>0</v>
      </c>
    </row>
    <row r="10" spans="1:20" x14ac:dyDescent="0.25">
      <c r="B10">
        <v>8</v>
      </c>
      <c r="C10" s="37" t="s">
        <v>15</v>
      </c>
      <c r="D10">
        <f>INDEX(CLM50_Con!$D$3:$BF$104,1+ (VLOOKUP($C10,'Dropdown lists'!$E$2:$F$35,2,FALSE) -1)*3+$A$8,$A$15)</f>
        <v>295.16000000000003</v>
      </c>
      <c r="E10">
        <f ca="1">INDEX(INDIRECT(E$1&amp;"$D$3:$BF$104"),1+ (VLOOKUP($C10,'Dropdown lists'!$E$2:$F$35,2,FALSE) -1)*3+$A$8,$A$15)-INDEX(CLM50_Con!$D$3:$BF$104,1+ (VLOOKUP($C10,'Dropdown lists'!$E$2:$F$35,2,FALSE) -1)*3+$A$8,$A$15)</f>
        <v>0</v>
      </c>
      <c r="O10" s="47">
        <f>IF($A$8=0,INDEX('Dropdown lists'!$M$2:$AG$35,VLOOKUP(C10,'Dropdown lists'!$E$2:$F$35,2),5),IF($A$8=1,INDEX('Dropdown lists'!$M$2:$AG$35,VLOOKUP(C10,'Dropdown lists'!$E$2:$F$35,2),12),INDEX('Dropdown lists'!$M$2:$AG$35,VLOOKUP(C10,'Dropdown lists'!$E$2:$F$35,2),19)))</f>
        <v>0</v>
      </c>
      <c r="P10" s="47">
        <f>IF($A$8=0,INDEX('Dropdown lists'!$M$2:$AG$35,VLOOKUP(C10,'Dropdown lists'!$E$2:$F$35,2),6),IF($A$8=1,INDEX('Dropdown lists'!$M$2:$AG$35,VLOOKUP(C10,'Dropdown lists'!$E$2:$F$35,2),13),INDEX('Dropdown lists'!$M$2:$AG$35,VLOOKUP(C10,'Dropdown lists'!$E$2:$F$35,2),20)))</f>
        <v>0</v>
      </c>
    </row>
    <row r="11" spans="1:20" x14ac:dyDescent="0.25">
      <c r="A11" s="1" t="s">
        <v>58</v>
      </c>
      <c r="B11">
        <v>9</v>
      </c>
      <c r="C11" s="37" t="s">
        <v>16</v>
      </c>
      <c r="D11">
        <f>INDEX(CLM50_Con!$D$3:$BF$104,1+ (VLOOKUP($C11,'Dropdown lists'!$E$2:$F$35,2,FALSE) -1)*3+$A$8,$A$15)</f>
        <v>299.11</v>
      </c>
      <c r="E11">
        <f ca="1">INDEX(INDIRECT(E$1&amp;"$D$3:$BF$104"),1+ (VLOOKUP($C11,'Dropdown lists'!$E$2:$F$35,2,FALSE) -1)*3+$A$8,$A$15)-INDEX(CLM50_Con!$D$3:$BF$104,1+ (VLOOKUP($C11,'Dropdown lists'!$E$2:$F$35,2,FALSE) -1)*3+$A$8,$A$15)</f>
        <v>9.9999999999909051E-3</v>
      </c>
      <c r="O11" s="47">
        <f>IF($A$8=0,INDEX('Dropdown lists'!$M$2:$AG$35,VLOOKUP(C11,'Dropdown lists'!$E$2:$F$35,2),5),IF($A$8=1,INDEX('Dropdown lists'!$M$2:$AG$35,VLOOKUP(C11,'Dropdown lists'!$E$2:$F$35,2),12),INDEX('Dropdown lists'!$M$2:$AG$35,VLOOKUP(C11,'Dropdown lists'!$E$2:$F$35,2),19)))</f>
        <v>0</v>
      </c>
      <c r="P11" s="47">
        <f>IF($A$8=0,INDEX('Dropdown lists'!$M$2:$AG$35,VLOOKUP(C11,'Dropdown lists'!$E$2:$F$35,2),6),IF($A$8=1,INDEX('Dropdown lists'!$M$2:$AG$35,VLOOKUP(C11,'Dropdown lists'!$E$2:$F$35,2),13),INDEX('Dropdown lists'!$M$2:$AG$35,VLOOKUP(C11,'Dropdown lists'!$E$2:$F$35,2),20)))</f>
        <v>0</v>
      </c>
    </row>
    <row r="12" spans="1:20" x14ac:dyDescent="0.25">
      <c r="A12" s="2" t="s">
        <v>0</v>
      </c>
      <c r="B12">
        <v>10</v>
      </c>
      <c r="C12" s="37" t="s">
        <v>17</v>
      </c>
      <c r="D12">
        <f>INDEX(CLM50_Con!$D$3:$BF$104,1+ (VLOOKUP($C12,'Dropdown lists'!$E$2:$F$35,2,FALSE) -1)*3+$A$8,$A$15)</f>
        <v>289.43</v>
      </c>
      <c r="E12">
        <f ca="1">INDEX(INDIRECT(E$1&amp;"$D$3:$BF$104"),1+ (VLOOKUP($C12,'Dropdown lists'!$E$2:$F$35,2,FALSE) -1)*3+$A$8,$A$15)-INDEX(CLM50_Con!$D$3:$BF$104,1+ (VLOOKUP($C12,'Dropdown lists'!$E$2:$F$35,2,FALSE) -1)*3+$A$8,$A$15)</f>
        <v>-3.0000000000029559E-2</v>
      </c>
      <c r="O12" s="47">
        <f>IF($A$8=0,INDEX('Dropdown lists'!$M$2:$AG$35,VLOOKUP(C12,'Dropdown lists'!$E$2:$F$35,2),5),IF($A$8=1,INDEX('Dropdown lists'!$M$2:$AG$35,VLOOKUP(C12,'Dropdown lists'!$E$2:$F$35,2),12),INDEX('Dropdown lists'!$M$2:$AG$35,VLOOKUP(C12,'Dropdown lists'!$E$2:$F$35,2),19)))</f>
        <v>0</v>
      </c>
      <c r="P12" s="47">
        <f>IF($A$8=0,INDEX('Dropdown lists'!$M$2:$AG$35,VLOOKUP(C12,'Dropdown lists'!$E$2:$F$35,2),6),IF($A$8=1,INDEX('Dropdown lists'!$M$2:$AG$35,VLOOKUP(C12,'Dropdown lists'!$E$2:$F$35,2),13),INDEX('Dropdown lists'!$M$2:$AG$35,VLOOKUP(C12,'Dropdown lists'!$E$2:$F$35,2),20)))</f>
        <v>0</v>
      </c>
    </row>
    <row r="13" spans="1:20" x14ac:dyDescent="0.25">
      <c r="A13">
        <f>IF(A12="ANN",0,IF(A12="DJF",1,IF(A12="MAM",2,IF(A12="JJA",3,4))))</f>
        <v>0</v>
      </c>
      <c r="B13">
        <v>11</v>
      </c>
      <c r="C13" s="37" t="s">
        <v>18</v>
      </c>
      <c r="D13" t="str">
        <f>INDEX(CLM50_Con!$D$3:$BF$104,1+ (VLOOKUP($C13,'Dropdown lists'!$E$2:$F$35,2,FALSE) -1)*3+$A$8,$A$15)</f>
        <v xml:space="preserve"> </v>
      </c>
      <c r="E13" t="e">
        <f ca="1">INDEX(INDIRECT(E$1&amp;"$D$3:$BF$104"),1+ (VLOOKUP($C13,'Dropdown lists'!$E$2:$F$35,2,FALSE) -1)*3+$A$8,$A$15)-INDEX(CLM50_Con!$D$3:$BF$104,1+ (VLOOKUP($C13,'Dropdown lists'!$E$2:$F$35,2,FALSE) -1)*3+$A$8,$A$15)</f>
        <v>#VALUE!</v>
      </c>
      <c r="O13" s="47">
        <f>IF($A$8=0,INDEX('Dropdown lists'!$M$2:$AG$35,VLOOKUP(C13,'Dropdown lists'!$E$2:$F$35,2),5),IF($A$8=1,INDEX('Dropdown lists'!$M$2:$AG$35,VLOOKUP(C13,'Dropdown lists'!$E$2:$F$35,2),12),INDEX('Dropdown lists'!$M$2:$AG$35,VLOOKUP(C13,'Dropdown lists'!$E$2:$F$35,2),19)))</f>
        <v>0</v>
      </c>
      <c r="P13" s="47">
        <f>IF($A$8=0,INDEX('Dropdown lists'!$M$2:$AG$35,VLOOKUP(C13,'Dropdown lists'!$E$2:$F$35,2),6),IF($A$8=1,INDEX('Dropdown lists'!$M$2:$AG$35,VLOOKUP(C13,'Dropdown lists'!$E$2:$F$35,2),13),INDEX('Dropdown lists'!$M$2:$AG$35,VLOOKUP(C13,'Dropdown lists'!$E$2:$F$35,2),20)))</f>
        <v>0</v>
      </c>
    </row>
    <row r="14" spans="1:20" x14ac:dyDescent="0.25">
      <c r="A14" t="s">
        <v>62</v>
      </c>
      <c r="B14">
        <v>12</v>
      </c>
      <c r="C14" s="37" t="s">
        <v>19</v>
      </c>
      <c r="D14" t="str">
        <f>INDEX(CLM50_Con!$D$3:$BF$104,1+ (VLOOKUP($C14,'Dropdown lists'!$E$2:$F$35,2,FALSE) -1)*3+$A$8,$A$15)</f>
        <v xml:space="preserve"> </v>
      </c>
      <c r="E14" t="e">
        <f ca="1">INDEX(INDIRECT(E$1&amp;"$D$3:$BF$104"),1+ (VLOOKUP($C14,'Dropdown lists'!$E$2:$F$35,2,FALSE) -1)*3+$A$8,$A$15)-INDEX(CLM50_Con!$D$3:$BF$104,1+ (VLOOKUP($C14,'Dropdown lists'!$E$2:$F$35,2,FALSE) -1)*3+$A$8,$A$15)</f>
        <v>#VALUE!</v>
      </c>
      <c r="O14" s="47">
        <f>IF($A$8=0,INDEX('Dropdown lists'!$M$2:$AG$35,VLOOKUP(C14,'Dropdown lists'!$E$2:$F$35,2),5),IF($A$8=1,INDEX('Dropdown lists'!$M$2:$AG$35,VLOOKUP(C14,'Dropdown lists'!$E$2:$F$35,2),12),INDEX('Dropdown lists'!$M$2:$AG$35,VLOOKUP(C14,'Dropdown lists'!$E$2:$F$35,2),19)))</f>
        <v>0</v>
      </c>
      <c r="P14" s="47">
        <f>IF($A$8=0,INDEX('Dropdown lists'!$M$2:$AG$35,VLOOKUP(C14,'Dropdown lists'!$E$2:$F$35,2),6),IF($A$8=1,INDEX('Dropdown lists'!$M$2:$AG$35,VLOOKUP(C14,'Dropdown lists'!$E$2:$F$35,2),13),INDEX('Dropdown lists'!$M$2:$AG$35,VLOOKUP(C14,'Dropdown lists'!$E$2:$F$35,2),20)))</f>
        <v>0</v>
      </c>
    </row>
    <row r="15" spans="1:20" x14ac:dyDescent="0.25">
      <c r="A15">
        <f>1+A13*11+A5</f>
        <v>5</v>
      </c>
      <c r="B15">
        <v>13</v>
      </c>
      <c r="C15" s="37" t="s">
        <v>20</v>
      </c>
      <c r="D15">
        <f>INDEX(CLM50_Con!$D$3:$BF$104,1+ (VLOOKUP($C15,'Dropdown lists'!$E$2:$F$35,2,FALSE) -1)*3+$A$8,$A$15)</f>
        <v>301.58</v>
      </c>
      <c r="E15">
        <f ca="1">INDEX(INDIRECT(E$1&amp;"$D$3:$BF$104"),1+ (VLOOKUP($C15,'Dropdown lists'!$E$2:$F$35,2,FALSE) -1)*3+$A$8,$A$15)-INDEX(CLM50_Con!$D$3:$BF$104,1+ (VLOOKUP($C15,'Dropdown lists'!$E$2:$F$35,2,FALSE) -1)*3+$A$8,$A$15)</f>
        <v>-1.999999999998181E-2</v>
      </c>
      <c r="O15" s="47">
        <f>IF($A$8=0,INDEX('Dropdown lists'!$M$2:$AG$35,VLOOKUP(C15,'Dropdown lists'!$E$2:$F$35,2),5),IF($A$8=1,INDEX('Dropdown lists'!$M$2:$AG$35,VLOOKUP(C15,'Dropdown lists'!$E$2:$F$35,2),12),INDEX('Dropdown lists'!$M$2:$AG$35,VLOOKUP(C15,'Dropdown lists'!$E$2:$F$35,2),19)))</f>
        <v>0</v>
      </c>
      <c r="P15" s="47">
        <f>IF($A$8=0,INDEX('Dropdown lists'!$M$2:$AG$35,VLOOKUP(C15,'Dropdown lists'!$E$2:$F$35,2),6),IF($A$8=1,INDEX('Dropdown lists'!$M$2:$AG$35,VLOOKUP(C15,'Dropdown lists'!$E$2:$F$35,2),13),INDEX('Dropdown lists'!$M$2:$AG$35,VLOOKUP(C15,'Dropdown lists'!$E$2:$F$35,2),20)))</f>
        <v>0</v>
      </c>
    </row>
    <row r="16" spans="1:20" x14ac:dyDescent="0.25">
      <c r="B16">
        <v>14</v>
      </c>
      <c r="C16" s="37" t="s">
        <v>21</v>
      </c>
      <c r="D16">
        <f>INDEX(CLM50_Con!$D$3:$BF$104,1+ (VLOOKUP($C16,'Dropdown lists'!$E$2:$F$35,2,FALSE) -1)*3+$A$8,$A$15)</f>
        <v>295.67</v>
      </c>
      <c r="E16">
        <f ca="1">INDEX(INDIRECT(E$1&amp;"$D$3:$BF$104"),1+ (VLOOKUP($C16,'Dropdown lists'!$E$2:$F$35,2,FALSE) -1)*3+$A$8,$A$15)-INDEX(CLM50_Con!$D$3:$BF$104,1+ (VLOOKUP($C16,'Dropdown lists'!$E$2:$F$35,2,FALSE) -1)*3+$A$8,$A$15)</f>
        <v>-3.0000000000029559E-2</v>
      </c>
      <c r="O16" s="47">
        <f>IF($A$8=0,INDEX('Dropdown lists'!$M$2:$AG$35,VLOOKUP(C16,'Dropdown lists'!$E$2:$F$35,2),5),IF($A$8=1,INDEX('Dropdown lists'!$M$2:$AG$35,VLOOKUP(C16,'Dropdown lists'!$E$2:$F$35,2),12),INDEX('Dropdown lists'!$M$2:$AG$35,VLOOKUP(C16,'Dropdown lists'!$E$2:$F$35,2),19)))</f>
        <v>0</v>
      </c>
      <c r="P16" s="47">
        <f>IF($A$8=0,INDEX('Dropdown lists'!$M$2:$AG$35,VLOOKUP(C16,'Dropdown lists'!$E$2:$F$35,2),6),IF($A$8=1,INDEX('Dropdown lists'!$M$2:$AG$35,VLOOKUP(C16,'Dropdown lists'!$E$2:$F$35,2),13),INDEX('Dropdown lists'!$M$2:$AG$35,VLOOKUP(C16,'Dropdown lists'!$E$2:$F$35,2),20)))</f>
        <v>0</v>
      </c>
    </row>
    <row r="17" spans="2:16" x14ac:dyDescent="0.25">
      <c r="B17">
        <v>15</v>
      </c>
      <c r="C17" s="37" t="s">
        <v>22</v>
      </c>
      <c r="D17">
        <f>INDEX(CLM50_Con!$D$3:$BF$104,1+ (VLOOKUP($C17,'Dropdown lists'!$E$2:$F$35,2,FALSE) -1)*3+$A$8,$A$15)</f>
        <v>294.95999999999998</v>
      </c>
      <c r="E17">
        <f ca="1">INDEX(INDIRECT(E$1&amp;"$D$3:$BF$104"),1+ (VLOOKUP($C17,'Dropdown lists'!$E$2:$F$35,2,FALSE) -1)*3+$A$8,$A$15)-INDEX(CLM50_Con!$D$3:$BF$104,1+ (VLOOKUP($C17,'Dropdown lists'!$E$2:$F$35,2,FALSE) -1)*3+$A$8,$A$15)</f>
        <v>0</v>
      </c>
      <c r="O17" s="47">
        <f>IF($A$8=0,INDEX('Dropdown lists'!$M$2:$AG$35,VLOOKUP(C17,'Dropdown lists'!$E$2:$F$35,2),5),IF($A$8=1,INDEX('Dropdown lists'!$M$2:$AG$35,VLOOKUP(C17,'Dropdown lists'!$E$2:$F$35,2),12),INDEX('Dropdown lists'!$M$2:$AG$35,VLOOKUP(C17,'Dropdown lists'!$E$2:$F$35,2),19)))</f>
        <v>0</v>
      </c>
      <c r="P17" s="47">
        <f>IF($A$8=0,INDEX('Dropdown lists'!$M$2:$AG$35,VLOOKUP(C17,'Dropdown lists'!$E$2:$F$35,2),6),IF($A$8=1,INDEX('Dropdown lists'!$M$2:$AG$35,VLOOKUP(C17,'Dropdown lists'!$E$2:$F$35,2),13),INDEX('Dropdown lists'!$M$2:$AG$35,VLOOKUP(C17,'Dropdown lists'!$E$2:$F$35,2),20)))</f>
        <v>0</v>
      </c>
    </row>
    <row r="18" spans="2:16" x14ac:dyDescent="0.25">
      <c r="B18">
        <v>16</v>
      </c>
      <c r="C18" s="37" t="s">
        <v>23</v>
      </c>
      <c r="D18">
        <f>INDEX(CLM50_Con!$D$3:$BF$104,1+ (VLOOKUP($C18,'Dropdown lists'!$E$2:$F$35,2,FALSE) -1)*3+$A$8,$A$15)</f>
        <v>292.89999999999998</v>
      </c>
      <c r="E18">
        <f ca="1">INDEX(INDIRECT(E$1&amp;"$D$3:$BF$104"),1+ (VLOOKUP($C18,'Dropdown lists'!$E$2:$F$35,2,FALSE) -1)*3+$A$8,$A$15)-INDEX(CLM50_Con!$D$3:$BF$104,1+ (VLOOKUP($C18,'Dropdown lists'!$E$2:$F$35,2,FALSE) -1)*3+$A$8,$A$15)</f>
        <v>-9.9999999999909051E-3</v>
      </c>
      <c r="O18" s="47">
        <f>IF($A$8=0,INDEX('Dropdown lists'!$M$2:$AG$35,VLOOKUP(C18,'Dropdown lists'!$E$2:$F$35,2),5),IF($A$8=1,INDEX('Dropdown lists'!$M$2:$AG$35,VLOOKUP(C18,'Dropdown lists'!$E$2:$F$35,2),12),INDEX('Dropdown lists'!$M$2:$AG$35,VLOOKUP(C18,'Dropdown lists'!$E$2:$F$35,2),19)))</f>
        <v>0</v>
      </c>
      <c r="P18" s="47">
        <f>IF($A$8=0,INDEX('Dropdown lists'!$M$2:$AG$35,VLOOKUP(C18,'Dropdown lists'!$E$2:$F$35,2),6),IF($A$8=1,INDEX('Dropdown lists'!$M$2:$AG$35,VLOOKUP(C18,'Dropdown lists'!$E$2:$F$35,2),13),INDEX('Dropdown lists'!$M$2:$AG$35,VLOOKUP(C18,'Dropdown lists'!$E$2:$F$35,2),20)))</f>
        <v>0</v>
      </c>
    </row>
    <row r="19" spans="2:16" x14ac:dyDescent="0.25">
      <c r="B19">
        <v>17</v>
      </c>
      <c r="C19" s="37" t="s">
        <v>24</v>
      </c>
      <c r="D19">
        <f>INDEX(CLM50_Con!$D$3:$BF$104,1+ (VLOOKUP($C19,'Dropdown lists'!$E$2:$F$35,2,FALSE) -1)*3+$A$8,$A$15)</f>
        <v>285.2</v>
      </c>
      <c r="E19">
        <f ca="1">INDEX(INDIRECT(E$1&amp;"$D$3:$BF$104"),1+ (VLOOKUP($C19,'Dropdown lists'!$E$2:$F$35,2,FALSE) -1)*3+$A$8,$A$15)-INDEX(CLM50_Con!$D$3:$BF$104,1+ (VLOOKUP($C19,'Dropdown lists'!$E$2:$F$35,2,FALSE) -1)*3+$A$8,$A$15)</f>
        <v>-6.9999999999993179E-2</v>
      </c>
      <c r="O19" s="47">
        <f>IF($A$8=0,INDEX('Dropdown lists'!$M$2:$AG$35,VLOOKUP(C19,'Dropdown lists'!$E$2:$F$35,2),5),IF($A$8=1,INDEX('Dropdown lists'!$M$2:$AG$35,VLOOKUP(C19,'Dropdown lists'!$E$2:$F$35,2),12),INDEX('Dropdown lists'!$M$2:$AG$35,VLOOKUP(C19,'Dropdown lists'!$E$2:$F$35,2),19)))</f>
        <v>0</v>
      </c>
      <c r="P19" s="47">
        <f>IF($A$8=0,INDEX('Dropdown lists'!$M$2:$AG$35,VLOOKUP(C19,'Dropdown lists'!$E$2:$F$35,2),6),IF($A$8=1,INDEX('Dropdown lists'!$M$2:$AG$35,VLOOKUP(C19,'Dropdown lists'!$E$2:$F$35,2),13),INDEX('Dropdown lists'!$M$2:$AG$35,VLOOKUP(C19,'Dropdown lists'!$E$2:$F$35,2),20)))</f>
        <v>0</v>
      </c>
    </row>
    <row r="20" spans="2:16" x14ac:dyDescent="0.25">
      <c r="B20">
        <v>18</v>
      </c>
      <c r="C20" s="37" t="s">
        <v>25</v>
      </c>
      <c r="D20">
        <f>INDEX(CLM50_Con!$D$3:$BF$104,1+ (VLOOKUP($C20,'Dropdown lists'!$E$2:$F$35,2,FALSE) -1)*3+$A$8,$A$15)</f>
        <v>287.82</v>
      </c>
      <c r="E20">
        <f ca="1">INDEX(INDIRECT(E$1&amp;"$D$3:$BF$104"),1+ (VLOOKUP($C20,'Dropdown lists'!$E$2:$F$35,2,FALSE) -1)*3+$A$8,$A$15)-INDEX(CLM50_Con!$D$3:$BF$104,1+ (VLOOKUP($C20,'Dropdown lists'!$E$2:$F$35,2,FALSE) -1)*3+$A$8,$A$15)</f>
        <v>-6.9999999999993179E-2</v>
      </c>
      <c r="O20" s="47">
        <f>IF($A$8=0,INDEX('Dropdown lists'!$M$2:$AG$35,VLOOKUP(C20,'Dropdown lists'!$E$2:$F$35,2),5),IF($A$8=1,INDEX('Dropdown lists'!$M$2:$AG$35,VLOOKUP(C20,'Dropdown lists'!$E$2:$F$35,2),12),INDEX('Dropdown lists'!$M$2:$AG$35,VLOOKUP(C20,'Dropdown lists'!$E$2:$F$35,2),19)))</f>
        <v>0</v>
      </c>
      <c r="P20" s="47">
        <f>IF($A$8=0,INDEX('Dropdown lists'!$M$2:$AG$35,VLOOKUP(C20,'Dropdown lists'!$E$2:$F$35,2),6),IF($A$8=1,INDEX('Dropdown lists'!$M$2:$AG$35,VLOOKUP(C20,'Dropdown lists'!$E$2:$F$35,2),13),INDEX('Dropdown lists'!$M$2:$AG$35,VLOOKUP(C20,'Dropdown lists'!$E$2:$F$35,2),20)))</f>
        <v>0</v>
      </c>
    </row>
    <row r="21" spans="2:16" x14ac:dyDescent="0.25">
      <c r="B21">
        <v>19</v>
      </c>
      <c r="C21" s="37" t="s">
        <v>26</v>
      </c>
      <c r="D21">
        <f>INDEX(CLM50_Con!$D$3:$BF$104,1+ (VLOOKUP($C21,'Dropdown lists'!$E$2:$F$35,2,FALSE) -1)*3+$A$8,$A$15)</f>
        <v>285.45</v>
      </c>
      <c r="E21">
        <f ca="1">INDEX(INDIRECT(E$1&amp;"$D$3:$BF$104"),1+ (VLOOKUP($C21,'Dropdown lists'!$E$2:$F$35,2,FALSE) -1)*3+$A$8,$A$15)-INDEX(CLM50_Con!$D$3:$BF$104,1+ (VLOOKUP($C21,'Dropdown lists'!$E$2:$F$35,2,FALSE) -1)*3+$A$8,$A$15)</f>
        <v>-2.9999999999972715E-2</v>
      </c>
      <c r="O21" s="47">
        <f>IF($A$8=0,INDEX('Dropdown lists'!$M$2:$AG$35,VLOOKUP(C21,'Dropdown lists'!$E$2:$F$35,2),5),IF($A$8=1,INDEX('Dropdown lists'!$M$2:$AG$35,VLOOKUP(C21,'Dropdown lists'!$E$2:$F$35,2),12),INDEX('Dropdown lists'!$M$2:$AG$35,VLOOKUP(C21,'Dropdown lists'!$E$2:$F$35,2),19)))</f>
        <v>0</v>
      </c>
      <c r="P21" s="47">
        <f>IF($A$8=0,INDEX('Dropdown lists'!$M$2:$AG$35,VLOOKUP(C21,'Dropdown lists'!$E$2:$F$35,2),6),IF($A$8=1,INDEX('Dropdown lists'!$M$2:$AG$35,VLOOKUP(C21,'Dropdown lists'!$E$2:$F$35,2),13),INDEX('Dropdown lists'!$M$2:$AG$35,VLOOKUP(C21,'Dropdown lists'!$E$2:$F$35,2),20)))</f>
        <v>0</v>
      </c>
    </row>
    <row r="22" spans="2:16" x14ac:dyDescent="0.25">
      <c r="B22">
        <v>20</v>
      </c>
      <c r="C22" s="37" t="s">
        <v>27</v>
      </c>
      <c r="D22">
        <f>INDEX(CLM50_Con!$D$3:$BF$104,1+ (VLOOKUP($C22,'Dropdown lists'!$E$2:$F$35,2,FALSE) -1)*3+$A$8,$A$15)</f>
        <v>285.68</v>
      </c>
      <c r="E22">
        <f ca="1">INDEX(INDIRECT(E$1&amp;"$D$3:$BF$104"),1+ (VLOOKUP($C22,'Dropdown lists'!$E$2:$F$35,2,FALSE) -1)*3+$A$8,$A$15)-INDEX(CLM50_Con!$D$3:$BF$104,1+ (VLOOKUP($C22,'Dropdown lists'!$E$2:$F$35,2,FALSE) -1)*3+$A$8,$A$15)</f>
        <v>-9.9999999999909051E-3</v>
      </c>
      <c r="O22" s="47">
        <f>IF($A$8=0,INDEX('Dropdown lists'!$M$2:$AG$35,VLOOKUP(C22,'Dropdown lists'!$E$2:$F$35,2),5),IF($A$8=1,INDEX('Dropdown lists'!$M$2:$AG$35,VLOOKUP(C22,'Dropdown lists'!$E$2:$F$35,2),12),INDEX('Dropdown lists'!$M$2:$AG$35,VLOOKUP(C22,'Dropdown lists'!$E$2:$F$35,2),19)))</f>
        <v>0</v>
      </c>
      <c r="P22" s="47">
        <f>IF($A$8=0,INDEX('Dropdown lists'!$M$2:$AG$35,VLOOKUP(C22,'Dropdown lists'!$E$2:$F$35,2),6),IF($A$8=1,INDEX('Dropdown lists'!$M$2:$AG$35,VLOOKUP(C22,'Dropdown lists'!$E$2:$F$35,2),13),INDEX('Dropdown lists'!$M$2:$AG$35,VLOOKUP(C22,'Dropdown lists'!$E$2:$F$35,2),20)))</f>
        <v>0</v>
      </c>
    </row>
    <row r="23" spans="2:16" x14ac:dyDescent="0.25">
      <c r="B23">
        <v>21</v>
      </c>
      <c r="C23" s="37" t="s">
        <v>28</v>
      </c>
      <c r="D23" t="str">
        <f>INDEX(CLM50_Con!$D$3:$BF$104,1+ (VLOOKUP($C23,'Dropdown lists'!$E$2:$F$35,2,FALSE) -1)*3+$A$8,$A$15)</f>
        <v xml:space="preserve"> </v>
      </c>
      <c r="E23" t="e">
        <f ca="1">INDEX(INDIRECT(E$1&amp;"$D$3:$BF$104"),1+ (VLOOKUP($C23,'Dropdown lists'!$E$2:$F$35,2,FALSE) -1)*3+$A$8,$A$15)-INDEX(CLM50_Con!$D$3:$BF$104,1+ (VLOOKUP($C23,'Dropdown lists'!$E$2:$F$35,2,FALSE) -1)*3+$A$8,$A$15)</f>
        <v>#VALUE!</v>
      </c>
      <c r="O23" s="47">
        <f>IF($A$8=0,INDEX('Dropdown lists'!$M$2:$AG$35,VLOOKUP(C23,'Dropdown lists'!$E$2:$F$35,2),5),IF($A$8=1,INDEX('Dropdown lists'!$M$2:$AG$35,VLOOKUP(C23,'Dropdown lists'!$E$2:$F$35,2),12),INDEX('Dropdown lists'!$M$2:$AG$35,VLOOKUP(C23,'Dropdown lists'!$E$2:$F$35,2),19)))</f>
        <v>0</v>
      </c>
      <c r="P23" s="47">
        <f>IF($A$8=0,INDEX('Dropdown lists'!$M$2:$AG$35,VLOOKUP(C23,'Dropdown lists'!$E$2:$F$35,2),6),IF($A$8=1,INDEX('Dropdown lists'!$M$2:$AG$35,VLOOKUP(C23,'Dropdown lists'!$E$2:$F$35,2),13),INDEX('Dropdown lists'!$M$2:$AG$35,VLOOKUP(C23,'Dropdown lists'!$E$2:$F$35,2),20)))</f>
        <v>0</v>
      </c>
    </row>
    <row r="24" spans="2:16" x14ac:dyDescent="0.25">
      <c r="B24">
        <v>22</v>
      </c>
      <c r="C24" s="37" t="s">
        <v>29</v>
      </c>
      <c r="D24">
        <f>INDEX(CLM50_Con!$D$3:$BF$104,1+ (VLOOKUP($C24,'Dropdown lists'!$E$2:$F$35,2,FALSE) -1)*3+$A$8,$A$15)</f>
        <v>282.74</v>
      </c>
      <c r="E24">
        <f ca="1">INDEX(INDIRECT(E$1&amp;"$D$3:$BF$104"),1+ (VLOOKUP($C24,'Dropdown lists'!$E$2:$F$35,2,FALSE) -1)*3+$A$8,$A$15)-INDEX(CLM50_Con!$D$3:$BF$104,1+ (VLOOKUP($C24,'Dropdown lists'!$E$2:$F$35,2,FALSE) -1)*3+$A$8,$A$15)</f>
        <v>9.9999999999909051E-3</v>
      </c>
      <c r="O24" s="47">
        <f>IF($A$8=0,INDEX('Dropdown lists'!$M$2:$AG$35,VLOOKUP(C24,'Dropdown lists'!$E$2:$F$35,2),5),IF($A$8=1,INDEX('Dropdown lists'!$M$2:$AG$35,VLOOKUP(C24,'Dropdown lists'!$E$2:$F$35,2),12),INDEX('Dropdown lists'!$M$2:$AG$35,VLOOKUP(C24,'Dropdown lists'!$E$2:$F$35,2),19)))</f>
        <v>0</v>
      </c>
      <c r="P24" s="47">
        <f>IF($A$8=0,INDEX('Dropdown lists'!$M$2:$AG$35,VLOOKUP(C24,'Dropdown lists'!$E$2:$F$35,2),6),IF($A$8=1,INDEX('Dropdown lists'!$M$2:$AG$35,VLOOKUP(C24,'Dropdown lists'!$E$2:$F$35,2),13),INDEX('Dropdown lists'!$M$2:$AG$35,VLOOKUP(C24,'Dropdown lists'!$E$2:$F$35,2),20)))</f>
        <v>0</v>
      </c>
    </row>
    <row r="25" spans="2:16" x14ac:dyDescent="0.25">
      <c r="B25">
        <v>23</v>
      </c>
      <c r="C25" s="37" t="s">
        <v>30</v>
      </c>
      <c r="D25">
        <f>INDEX(CLM50_Con!$D$3:$BF$104,1+ (VLOOKUP($C25,'Dropdown lists'!$E$2:$F$35,2,FALSE) -1)*3+$A$8,$A$15)</f>
        <v>294.13</v>
      </c>
      <c r="E25">
        <f ca="1">INDEX(INDIRECT(E$1&amp;"$D$3:$BF$104"),1+ (VLOOKUP($C25,'Dropdown lists'!$E$2:$F$35,2,FALSE) -1)*3+$A$8,$A$15)-INDEX(CLM50_Con!$D$3:$BF$104,1+ (VLOOKUP($C25,'Dropdown lists'!$E$2:$F$35,2,FALSE) -1)*3+$A$8,$A$15)</f>
        <v>-9.9999999999909051E-3</v>
      </c>
      <c r="O25" s="47">
        <f>IF($A$8=0,INDEX('Dropdown lists'!$M$2:$AG$35,VLOOKUP(C25,'Dropdown lists'!$E$2:$F$35,2),5),IF($A$8=1,INDEX('Dropdown lists'!$M$2:$AG$35,VLOOKUP(C25,'Dropdown lists'!$E$2:$F$35,2),12),INDEX('Dropdown lists'!$M$2:$AG$35,VLOOKUP(C25,'Dropdown lists'!$E$2:$F$35,2),19)))</f>
        <v>0</v>
      </c>
      <c r="P25" s="47">
        <f>IF($A$8=0,INDEX('Dropdown lists'!$M$2:$AG$35,VLOOKUP(C25,'Dropdown lists'!$E$2:$F$35,2),6),IF($A$8=1,INDEX('Dropdown lists'!$M$2:$AG$35,VLOOKUP(C25,'Dropdown lists'!$E$2:$F$35,2),13),INDEX('Dropdown lists'!$M$2:$AG$35,VLOOKUP(C25,'Dropdown lists'!$E$2:$F$35,2),20)))</f>
        <v>0</v>
      </c>
    </row>
    <row r="26" spans="2:16" x14ac:dyDescent="0.25">
      <c r="B26">
        <v>24</v>
      </c>
      <c r="C26" s="37" t="s">
        <v>31</v>
      </c>
      <c r="D26">
        <f>INDEX(CLM50_Con!$D$3:$BF$104,1+ (VLOOKUP($C26,'Dropdown lists'!$E$2:$F$35,2,FALSE) -1)*3+$A$8,$A$15)</f>
        <v>300.25</v>
      </c>
      <c r="E26">
        <f ca="1">INDEX(INDIRECT(E$1&amp;"$D$3:$BF$104"),1+ (VLOOKUP($C26,'Dropdown lists'!$E$2:$F$35,2,FALSE) -1)*3+$A$8,$A$15)-INDEX(CLM50_Con!$D$3:$BF$104,1+ (VLOOKUP($C26,'Dropdown lists'!$E$2:$F$35,2,FALSE) -1)*3+$A$8,$A$15)</f>
        <v>-1.999999999998181E-2</v>
      </c>
      <c r="O26" s="47">
        <f>IF($A$8=0,INDEX('Dropdown lists'!$M$2:$AG$35,VLOOKUP(C26,'Dropdown lists'!$E$2:$F$35,2),5),IF($A$8=1,INDEX('Dropdown lists'!$M$2:$AG$35,VLOOKUP(C26,'Dropdown lists'!$E$2:$F$35,2),12),INDEX('Dropdown lists'!$M$2:$AG$35,VLOOKUP(C26,'Dropdown lists'!$E$2:$F$35,2),19)))</f>
        <v>0</v>
      </c>
      <c r="P26" s="47">
        <f>IF($A$8=0,INDEX('Dropdown lists'!$M$2:$AG$35,VLOOKUP(C26,'Dropdown lists'!$E$2:$F$35,2),6),IF($A$8=1,INDEX('Dropdown lists'!$M$2:$AG$35,VLOOKUP(C26,'Dropdown lists'!$E$2:$F$35,2),13),INDEX('Dropdown lists'!$M$2:$AG$35,VLOOKUP(C26,'Dropdown lists'!$E$2:$F$35,2),20)))</f>
        <v>0</v>
      </c>
    </row>
    <row r="27" spans="2:16" x14ac:dyDescent="0.25">
      <c r="B27">
        <v>25</v>
      </c>
      <c r="C27" s="37" t="s">
        <v>32</v>
      </c>
      <c r="D27">
        <f>INDEX(CLM50_Con!$D$3:$BF$104,1+ (VLOOKUP($C27,'Dropdown lists'!$E$2:$F$35,2,FALSE) -1)*3+$A$8,$A$15)</f>
        <v>294.98</v>
      </c>
      <c r="E27">
        <f ca="1">INDEX(INDIRECT(E$1&amp;"$D$3:$BF$104"),1+ (VLOOKUP($C27,'Dropdown lists'!$E$2:$F$35,2,FALSE) -1)*3+$A$8,$A$15)-INDEX(CLM50_Con!$D$3:$BF$104,1+ (VLOOKUP($C27,'Dropdown lists'!$E$2:$F$35,2,FALSE) -1)*3+$A$8,$A$15)</f>
        <v>-9.0000000000031832E-2</v>
      </c>
      <c r="O27" s="47">
        <f>IF($A$8=0,INDEX('Dropdown lists'!$M$2:$AG$35,VLOOKUP(C27,'Dropdown lists'!$E$2:$F$35,2),5),IF($A$8=1,INDEX('Dropdown lists'!$M$2:$AG$35,VLOOKUP(C27,'Dropdown lists'!$E$2:$F$35,2),12),INDEX('Dropdown lists'!$M$2:$AG$35,VLOOKUP(C27,'Dropdown lists'!$E$2:$F$35,2),19)))</f>
        <v>0</v>
      </c>
      <c r="P27" s="47">
        <f>IF($A$8=0,INDEX('Dropdown lists'!$M$2:$AG$35,VLOOKUP(C27,'Dropdown lists'!$E$2:$F$35,2),6),IF($A$8=1,INDEX('Dropdown lists'!$M$2:$AG$35,VLOOKUP(C27,'Dropdown lists'!$E$2:$F$35,2),13),INDEX('Dropdown lists'!$M$2:$AG$35,VLOOKUP(C27,'Dropdown lists'!$E$2:$F$35,2),20)))</f>
        <v>0</v>
      </c>
    </row>
    <row r="28" spans="2:16" x14ac:dyDescent="0.25">
      <c r="B28">
        <v>26</v>
      </c>
      <c r="C28" s="37" t="s">
        <v>33</v>
      </c>
      <c r="D28">
        <f>INDEX(CLM50_Con!$D$3:$BF$104,1+ (VLOOKUP($C28,'Dropdown lists'!$E$2:$F$35,2,FALSE) -1)*3+$A$8,$A$15)</f>
        <v>294.27</v>
      </c>
      <c r="E28">
        <f ca="1">INDEX(INDIRECT(E$1&amp;"$D$3:$BF$104"),1+ (VLOOKUP($C28,'Dropdown lists'!$E$2:$F$35,2,FALSE) -1)*3+$A$8,$A$15)-INDEX(CLM50_Con!$D$3:$BF$104,1+ (VLOOKUP($C28,'Dropdown lists'!$E$2:$F$35,2,FALSE) -1)*3+$A$8,$A$15)</f>
        <v>-8.9999999999974989E-2</v>
      </c>
      <c r="O28" s="47">
        <f>IF($A$8=0,INDEX('Dropdown lists'!$M$2:$AG$35,VLOOKUP(C28,'Dropdown lists'!$E$2:$F$35,2),5),IF($A$8=1,INDEX('Dropdown lists'!$M$2:$AG$35,VLOOKUP(C28,'Dropdown lists'!$E$2:$F$35,2),12),INDEX('Dropdown lists'!$M$2:$AG$35,VLOOKUP(C28,'Dropdown lists'!$E$2:$F$35,2),19)))</f>
        <v>0</v>
      </c>
      <c r="P28" s="47">
        <f>IF($A$8=0,INDEX('Dropdown lists'!$M$2:$AG$35,VLOOKUP(C28,'Dropdown lists'!$E$2:$F$35,2),6),IF($A$8=1,INDEX('Dropdown lists'!$M$2:$AG$35,VLOOKUP(C28,'Dropdown lists'!$E$2:$F$35,2),13),INDEX('Dropdown lists'!$M$2:$AG$35,VLOOKUP(C28,'Dropdown lists'!$E$2:$F$35,2),20)))</f>
        <v>0</v>
      </c>
    </row>
    <row r="29" spans="2:16" x14ac:dyDescent="0.25">
      <c r="B29">
        <v>27</v>
      </c>
      <c r="C29" s="37" t="s">
        <v>34</v>
      </c>
      <c r="D29">
        <f>INDEX(CLM50_Con!$D$3:$BF$104,1+ (VLOOKUP($C29,'Dropdown lists'!$E$2:$F$35,2,FALSE) -1)*3+$A$8,$A$15)</f>
        <v>301.2</v>
      </c>
      <c r="E29">
        <f ca="1">INDEX(INDIRECT(E$1&amp;"$D$3:$BF$104"),1+ (VLOOKUP($C29,'Dropdown lists'!$E$2:$F$35,2,FALSE) -1)*3+$A$8,$A$15)-INDEX(CLM50_Con!$D$3:$BF$104,1+ (VLOOKUP($C29,'Dropdown lists'!$E$2:$F$35,2,FALSE) -1)*3+$A$8,$A$15)</f>
        <v>0</v>
      </c>
      <c r="O29" s="47">
        <f>IF($A$8=0,INDEX('Dropdown lists'!$M$2:$AG$35,VLOOKUP(C29,'Dropdown lists'!$E$2:$F$35,2),5),IF($A$8=1,INDEX('Dropdown lists'!$M$2:$AG$35,VLOOKUP(C29,'Dropdown lists'!$E$2:$F$35,2),12),INDEX('Dropdown lists'!$M$2:$AG$35,VLOOKUP(C29,'Dropdown lists'!$E$2:$F$35,2),19)))</f>
        <v>0</v>
      </c>
      <c r="P29" s="47">
        <f>IF($A$8=0,INDEX('Dropdown lists'!$M$2:$AG$35,VLOOKUP(C29,'Dropdown lists'!$E$2:$F$35,2),6),IF($A$8=1,INDEX('Dropdown lists'!$M$2:$AG$35,VLOOKUP(C29,'Dropdown lists'!$E$2:$F$35,2),13),INDEX('Dropdown lists'!$M$2:$AG$35,VLOOKUP(C29,'Dropdown lists'!$E$2:$F$35,2),20)))</f>
        <v>0</v>
      </c>
    </row>
    <row r="30" spans="2:16" x14ac:dyDescent="0.25">
      <c r="B30">
        <v>28</v>
      </c>
      <c r="C30" s="37" t="s">
        <v>35</v>
      </c>
      <c r="D30" t="str">
        <f>INDEX(CLM50_Con!$D$3:$BF$104,1+ (VLOOKUP($C30,'Dropdown lists'!$E$2:$F$35,2,FALSE) -1)*3+$A$8,$A$15)</f>
        <v xml:space="preserve"> </v>
      </c>
      <c r="E30" t="e">
        <f ca="1">INDEX(INDIRECT(E$1&amp;"$D$3:$BF$104"),1+ (VLOOKUP($C30,'Dropdown lists'!$E$2:$F$35,2,FALSE) -1)*3+$A$8,$A$15)-INDEX(CLM50_Con!$D$3:$BF$104,1+ (VLOOKUP($C30,'Dropdown lists'!$E$2:$F$35,2,FALSE) -1)*3+$A$8,$A$15)</f>
        <v>#VALUE!</v>
      </c>
      <c r="O30" s="47">
        <f>IF($A$8=0,INDEX('Dropdown lists'!$M$2:$AG$35,VLOOKUP(C30,'Dropdown lists'!$E$2:$F$35,2),5),IF($A$8=1,INDEX('Dropdown lists'!$M$2:$AG$35,VLOOKUP(C30,'Dropdown lists'!$E$2:$F$35,2),12),INDEX('Dropdown lists'!$M$2:$AG$35,VLOOKUP(C30,'Dropdown lists'!$E$2:$F$35,2),19)))</f>
        <v>0</v>
      </c>
      <c r="P30" s="47">
        <f>IF($A$8=0,INDEX('Dropdown lists'!$M$2:$AG$35,VLOOKUP(C30,'Dropdown lists'!$E$2:$F$35,2),6),IF($A$8=1,INDEX('Dropdown lists'!$M$2:$AG$35,VLOOKUP(C30,'Dropdown lists'!$E$2:$F$35,2),13),INDEX('Dropdown lists'!$M$2:$AG$35,VLOOKUP(C30,'Dropdown lists'!$E$2:$F$35,2),20)))</f>
        <v>0</v>
      </c>
    </row>
    <row r="31" spans="2:16" x14ac:dyDescent="0.25">
      <c r="B31">
        <v>29</v>
      </c>
      <c r="C31" s="37" t="s">
        <v>36</v>
      </c>
      <c r="D31">
        <f>INDEX(CLM50_Con!$D$3:$BF$104,1+ (VLOOKUP($C31,'Dropdown lists'!$E$2:$F$35,2,FALSE) -1)*3+$A$8,$A$15)</f>
        <v>290.62</v>
      </c>
      <c r="E31">
        <f ca="1">INDEX(INDIRECT(E$1&amp;"$D$3:$BF$104"),1+ (VLOOKUP($C31,'Dropdown lists'!$E$2:$F$35,2,FALSE) -1)*3+$A$8,$A$15)-INDEX(CLM50_Con!$D$3:$BF$104,1+ (VLOOKUP($C31,'Dropdown lists'!$E$2:$F$35,2,FALSE) -1)*3+$A$8,$A$15)</f>
        <v>-1.999999999998181E-2</v>
      </c>
      <c r="O31" s="47">
        <f>IF($A$8=0,INDEX('Dropdown lists'!$M$2:$AG$35,VLOOKUP(C31,'Dropdown lists'!$E$2:$F$35,2),5),IF($A$8=1,INDEX('Dropdown lists'!$M$2:$AG$35,VLOOKUP(C31,'Dropdown lists'!$E$2:$F$35,2),12),INDEX('Dropdown lists'!$M$2:$AG$35,VLOOKUP(C31,'Dropdown lists'!$E$2:$F$35,2),19)))</f>
        <v>0</v>
      </c>
      <c r="P31" s="47">
        <f>IF($A$8=0,INDEX('Dropdown lists'!$M$2:$AG$35,VLOOKUP(C31,'Dropdown lists'!$E$2:$F$35,2),6),IF($A$8=1,INDEX('Dropdown lists'!$M$2:$AG$35,VLOOKUP(C31,'Dropdown lists'!$E$2:$F$35,2),13),INDEX('Dropdown lists'!$M$2:$AG$35,VLOOKUP(C31,'Dropdown lists'!$E$2:$F$35,2),20)))</f>
        <v>0</v>
      </c>
    </row>
    <row r="32" spans="2:16" x14ac:dyDescent="0.25">
      <c r="B32">
        <v>30</v>
      </c>
      <c r="C32" s="37" t="s">
        <v>37</v>
      </c>
      <c r="D32">
        <f>INDEX(CLM50_Con!$D$3:$BF$104,1+ (VLOOKUP($C32,'Dropdown lists'!$E$2:$F$35,2,FALSE) -1)*3+$A$8,$A$15)</f>
        <v>290.38</v>
      </c>
      <c r="E32">
        <f ca="1">INDEX(INDIRECT(E$1&amp;"$D$3:$BF$104"),1+ (VLOOKUP($C32,'Dropdown lists'!$E$2:$F$35,2,FALSE) -1)*3+$A$8,$A$15)-INDEX(CLM50_Con!$D$3:$BF$104,1+ (VLOOKUP($C32,'Dropdown lists'!$E$2:$F$35,2,FALSE) -1)*3+$A$8,$A$15)</f>
        <v>-2.9999999999972715E-2</v>
      </c>
      <c r="O32" s="47">
        <f>IF($A$8=0,INDEX('Dropdown lists'!$M$2:$AG$35,VLOOKUP(C32,'Dropdown lists'!$E$2:$F$35,2),5),IF($A$8=1,INDEX('Dropdown lists'!$M$2:$AG$35,VLOOKUP(C32,'Dropdown lists'!$E$2:$F$35,2),12),INDEX('Dropdown lists'!$M$2:$AG$35,VLOOKUP(C32,'Dropdown lists'!$E$2:$F$35,2),19)))</f>
        <v>0</v>
      </c>
      <c r="P32" s="47">
        <f>IF($A$8=0,INDEX('Dropdown lists'!$M$2:$AG$35,VLOOKUP(C32,'Dropdown lists'!$E$2:$F$35,2),6),IF($A$8=1,INDEX('Dropdown lists'!$M$2:$AG$35,VLOOKUP(C32,'Dropdown lists'!$E$2:$F$35,2),13),INDEX('Dropdown lists'!$M$2:$AG$35,VLOOKUP(C32,'Dropdown lists'!$E$2:$F$35,2),20)))</f>
        <v>0</v>
      </c>
    </row>
    <row r="33" spans="2:16" x14ac:dyDescent="0.25">
      <c r="B33">
        <v>31</v>
      </c>
      <c r="C33" s="37" t="s">
        <v>38</v>
      </c>
      <c r="D33">
        <f>INDEX(CLM50_Con!$D$3:$BF$104,1+ (VLOOKUP($C33,'Dropdown lists'!$E$2:$F$35,2,FALSE) -1)*3+$A$8,$A$15)</f>
        <v>295.36</v>
      </c>
      <c r="E33">
        <f ca="1">INDEX(INDIRECT(E$1&amp;"$D$3:$BF$104"),1+ (VLOOKUP($C33,'Dropdown lists'!$E$2:$F$35,2,FALSE) -1)*3+$A$8,$A$15)-INDEX(CLM50_Con!$D$3:$BF$104,1+ (VLOOKUP($C33,'Dropdown lists'!$E$2:$F$35,2,FALSE) -1)*3+$A$8,$A$15)</f>
        <v>-9.9999999999909051E-3</v>
      </c>
      <c r="O33" s="47">
        <f>IF($A$8=0,INDEX('Dropdown lists'!$M$2:$AG$35,VLOOKUP(C33,'Dropdown lists'!$E$2:$F$35,2),5),IF($A$8=1,INDEX('Dropdown lists'!$M$2:$AG$35,VLOOKUP(C33,'Dropdown lists'!$E$2:$F$35,2),12),INDEX('Dropdown lists'!$M$2:$AG$35,VLOOKUP(C33,'Dropdown lists'!$E$2:$F$35,2),19)))</f>
        <v>0</v>
      </c>
      <c r="P33" s="47">
        <f>IF($A$8=0,INDEX('Dropdown lists'!$M$2:$AG$35,VLOOKUP(C33,'Dropdown lists'!$E$2:$F$35,2),6),IF($A$8=1,INDEX('Dropdown lists'!$M$2:$AG$35,VLOOKUP(C33,'Dropdown lists'!$E$2:$F$35,2),13),INDEX('Dropdown lists'!$M$2:$AG$35,VLOOKUP(C33,'Dropdown lists'!$E$2:$F$35,2),20)))</f>
        <v>0</v>
      </c>
    </row>
    <row r="34" spans="2:16" x14ac:dyDescent="0.25">
      <c r="B34">
        <v>32</v>
      </c>
      <c r="C34" s="37" t="s">
        <v>39</v>
      </c>
      <c r="D34" t="str">
        <f>INDEX(CLM50_Con!$D$3:$BF$104,1+ (VLOOKUP($C34,'Dropdown lists'!$E$2:$F$35,2,FALSE) -1)*3+$A$8,$A$15)</f>
        <v xml:space="preserve"> </v>
      </c>
      <c r="E34" t="e">
        <f ca="1">INDEX(INDIRECT(E$1&amp;"$D$3:$BF$104"),1+ (VLOOKUP($C34,'Dropdown lists'!$E$2:$F$35,2,FALSE) -1)*3+$A$8,$A$15)-INDEX(CLM50_Con!$D$3:$BF$104,1+ (VLOOKUP($C34,'Dropdown lists'!$E$2:$F$35,2,FALSE) -1)*3+$A$8,$A$15)</f>
        <v>#VALUE!</v>
      </c>
      <c r="O34" s="47">
        <f>IF($A$8=0,INDEX('Dropdown lists'!$M$2:$AG$35,VLOOKUP(C34,'Dropdown lists'!$E$2:$F$35,2),5),IF($A$8=1,INDEX('Dropdown lists'!$M$2:$AG$35,VLOOKUP(C34,'Dropdown lists'!$E$2:$F$35,2),12),INDEX('Dropdown lists'!$M$2:$AG$35,VLOOKUP(C34,'Dropdown lists'!$E$2:$F$35,2),19)))</f>
        <v>0</v>
      </c>
      <c r="P34" s="47">
        <f>IF($A$8=0,INDEX('Dropdown lists'!$M$2:$AG$35,VLOOKUP(C34,'Dropdown lists'!$E$2:$F$35,2),6),IF($A$8=1,INDEX('Dropdown lists'!$M$2:$AG$35,VLOOKUP(C34,'Dropdown lists'!$E$2:$F$35,2),13),INDEX('Dropdown lists'!$M$2:$AG$35,VLOOKUP(C34,'Dropdown lists'!$E$2:$F$35,2),20)))</f>
        <v>0</v>
      </c>
    </row>
    <row r="35" spans="2:16" x14ac:dyDescent="0.25">
      <c r="B35">
        <v>33</v>
      </c>
      <c r="C35" s="37" t="s">
        <v>40</v>
      </c>
      <c r="D35" t="str">
        <f>INDEX(CLM50_Con!$D$3:$BF$104,1+ (VLOOKUP($C35,'Dropdown lists'!$E$2:$F$35,2,FALSE) -1)*3+$A$8,$A$15)</f>
        <v xml:space="preserve"> </v>
      </c>
      <c r="E35" t="e">
        <f ca="1">INDEX(INDIRECT(E$1&amp;"$D$3:$BF$104"),1+ (VLOOKUP($C35,'Dropdown lists'!$E$2:$F$35,2,FALSE) -1)*3+$A$8,$A$15)-INDEX(CLM50_Con!$D$3:$BF$104,1+ (VLOOKUP($C35,'Dropdown lists'!$E$2:$F$35,2,FALSE) -1)*3+$A$8,$A$15)</f>
        <v>#VALUE!</v>
      </c>
      <c r="O35" s="47">
        <f>IF($A$8=0,INDEX('Dropdown lists'!$M$2:$AG$35,VLOOKUP(C35,'Dropdown lists'!$E$2:$F$35,2),5),IF($A$8=1,INDEX('Dropdown lists'!$M$2:$AG$35,VLOOKUP(C35,'Dropdown lists'!$E$2:$F$35,2),12),INDEX('Dropdown lists'!$M$2:$AG$35,VLOOKUP(C35,'Dropdown lists'!$E$2:$F$35,2),19)))</f>
        <v>0</v>
      </c>
      <c r="P35" s="47">
        <f>IF($A$8=0,INDEX('Dropdown lists'!$M$2:$AG$35,VLOOKUP(C35,'Dropdown lists'!$E$2:$F$35,2),6),IF($A$8=1,INDEX('Dropdown lists'!$M$2:$AG$35,VLOOKUP(C35,'Dropdown lists'!$E$2:$F$35,2),13),INDEX('Dropdown lists'!$M$2:$AG$35,VLOOKUP(C35,'Dropdown lists'!$E$2:$F$35,2),20)))</f>
        <v>0</v>
      </c>
    </row>
    <row r="36" spans="2:16" x14ac:dyDescent="0.25">
      <c r="B36">
        <v>34</v>
      </c>
      <c r="C36" s="37" t="s">
        <v>41</v>
      </c>
      <c r="D36">
        <f>INDEX(CLM50_Con!$D$3:$BF$104,1+ (VLOOKUP($C36,'Dropdown lists'!$E$2:$F$35,2,FALSE) -1)*3+$A$8,$A$15)</f>
        <v>295.33999999999997</v>
      </c>
      <c r="E36">
        <f ca="1">INDEX(INDIRECT(E$1&amp;"$D$3:$BF$104"),1+ (VLOOKUP($C36,'Dropdown lists'!$E$2:$F$35,2,FALSE) -1)*3+$A$8,$A$15)-INDEX(CLM50_Con!$D$3:$BF$104,1+ (VLOOKUP($C36,'Dropdown lists'!$E$2:$F$35,2,FALSE) -1)*3+$A$8,$A$15)</f>
        <v>-1.999999999998181E-2</v>
      </c>
      <c r="O36" s="47">
        <f>IF($A$8=0,INDEX('Dropdown lists'!$M$2:$AG$35,VLOOKUP(C36,'Dropdown lists'!$E$2:$F$35,2),5),IF($A$8=1,INDEX('Dropdown lists'!$M$2:$AG$35,VLOOKUP(C36,'Dropdown lists'!$E$2:$F$35,2),12),INDEX('Dropdown lists'!$M$2:$AG$35,VLOOKUP(C36,'Dropdown lists'!$E$2:$F$35,2),19)))</f>
        <v>0</v>
      </c>
      <c r="P36" s="47">
        <f>IF(A41=0,INDEX('Dropdown lists'!$M$2:$AG$35,VLOOKUP($C$3,'Dropdown lists'!$E$2:$F$35,2),6),IF(A41=1,INDEX('Dropdown lists'!$M$2:$AG$35,VLOOKUP($C$3,'Dropdown lists'!$E$2:$F$35,2),13),INDEX('Dropdown lists'!$M$2:$AG$35,VLOOKUP($C$3,'Dropdown lists'!$E$2:$F$35,2),20)))</f>
        <v>0</v>
      </c>
    </row>
  </sheetData>
  <conditionalFormatting sqref="E3:E3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4:E3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3:E3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lists'!$D$2:$D$6</xm:f>
          </x14:formula1>
          <xm:sqref>A12</xm:sqref>
        </x14:dataValidation>
        <x14:dataValidation type="list" allowBlank="1" showInputMessage="1" showErrorMessage="1">
          <x14:formula1>
            <xm:f>'Dropdown lists'!$A$2:$A$12</xm:f>
          </x14:formula1>
          <xm:sqref>A4</xm:sqref>
        </x14:dataValidation>
        <x14:dataValidation type="list" allowBlank="1" showInputMessage="1" showErrorMessage="1">
          <x14:formula1>
            <xm:f>'Dropdown lists'!$C$2:$C$4</xm:f>
          </x14:formula1>
          <xm:sqref>A7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K5" sqref="K5"/>
    </sheetView>
  </sheetViews>
  <sheetFormatPr defaultRowHeight="15" x14ac:dyDescent="0.25"/>
  <cols>
    <col min="23" max="23" width="11.85546875" bestFit="1" customWidth="1"/>
    <col min="30" max="30" width="11.85546875" bestFit="1" customWidth="1"/>
  </cols>
  <sheetData>
    <row r="1" spans="1:40" ht="15.75" thickBot="1" x14ac:dyDescent="0.3">
      <c r="A1" s="30" t="s">
        <v>56</v>
      </c>
      <c r="B1" s="31"/>
      <c r="C1" s="30" t="s">
        <v>57</v>
      </c>
      <c r="D1" s="30" t="s">
        <v>58</v>
      </c>
      <c r="E1" s="30" t="s">
        <v>54</v>
      </c>
      <c r="F1" s="36"/>
      <c r="G1" s="31"/>
      <c r="H1" s="30" t="s">
        <v>66</v>
      </c>
      <c r="I1" s="36"/>
      <c r="J1" s="30" t="s">
        <v>254</v>
      </c>
      <c r="K1" s="36"/>
      <c r="L1" s="31"/>
    </row>
    <row r="2" spans="1:40" x14ac:dyDescent="0.25">
      <c r="A2" s="32" t="s">
        <v>42</v>
      </c>
      <c r="B2" s="33">
        <v>1</v>
      </c>
      <c r="C2" s="32" t="s">
        <v>6</v>
      </c>
      <c r="D2" s="32" t="s">
        <v>0</v>
      </c>
      <c r="E2" s="32" t="s">
        <v>5</v>
      </c>
      <c r="F2" s="37">
        <v>1</v>
      </c>
      <c r="G2" s="33">
        <v>1</v>
      </c>
      <c r="H2" s="39" t="s">
        <v>67</v>
      </c>
      <c r="I2" s="41"/>
      <c r="J2" s="39" t="s">
        <v>268</v>
      </c>
      <c r="K2" s="43">
        <v>2</v>
      </c>
      <c r="L2" s="43">
        <v>0</v>
      </c>
      <c r="M2" s="30"/>
      <c r="N2" s="36"/>
      <c r="P2" s="37"/>
      <c r="Q2" s="36"/>
      <c r="R2" s="36"/>
      <c r="S2" s="31"/>
      <c r="U2" s="30"/>
      <c r="W2" s="37"/>
      <c r="X2" s="36"/>
      <c r="Y2" s="36"/>
      <c r="Z2" s="31"/>
      <c r="AB2" s="30"/>
      <c r="AD2" s="37"/>
      <c r="AE2" s="36"/>
      <c r="AF2" s="36"/>
      <c r="AG2" s="31"/>
      <c r="AI2" s="30"/>
      <c r="AJ2" s="36"/>
      <c r="AK2" s="36"/>
      <c r="AL2" s="36"/>
      <c r="AM2" s="36"/>
      <c r="AN2" s="31"/>
    </row>
    <row r="3" spans="1:40" x14ac:dyDescent="0.25">
      <c r="A3" s="32" t="s">
        <v>43</v>
      </c>
      <c r="B3" s="33">
        <v>2</v>
      </c>
      <c r="C3" s="32" t="s">
        <v>7</v>
      </c>
      <c r="D3" s="32" t="s">
        <v>1</v>
      </c>
      <c r="E3" s="32" t="s">
        <v>9</v>
      </c>
      <c r="F3" s="37">
        <v>2</v>
      </c>
      <c r="G3" s="33">
        <v>2</v>
      </c>
      <c r="H3" s="39" t="s">
        <v>386</v>
      </c>
      <c r="I3" s="41"/>
      <c r="J3" s="44" t="s">
        <v>273</v>
      </c>
      <c r="K3" s="43">
        <v>1</v>
      </c>
      <c r="L3" s="43">
        <v>0</v>
      </c>
      <c r="M3" s="32"/>
      <c r="N3" s="37"/>
      <c r="P3" s="37"/>
      <c r="Q3" s="37"/>
      <c r="R3" s="37"/>
      <c r="S3" s="33"/>
      <c r="U3" s="32"/>
      <c r="W3" s="37"/>
      <c r="X3" s="37"/>
      <c r="Y3" s="37"/>
      <c r="Z3" s="33"/>
      <c r="AB3" s="32"/>
      <c r="AD3" s="37"/>
      <c r="AE3" s="37"/>
      <c r="AF3" s="37"/>
      <c r="AG3" s="33"/>
      <c r="AI3" s="32"/>
      <c r="AJ3" s="37"/>
      <c r="AK3" s="37"/>
      <c r="AL3" s="37"/>
      <c r="AM3" s="37"/>
      <c r="AN3" s="33"/>
    </row>
    <row r="4" spans="1:40" ht="15.75" thickBot="1" x14ac:dyDescent="0.3">
      <c r="A4" s="32" t="s">
        <v>44</v>
      </c>
      <c r="B4" s="33">
        <v>3</v>
      </c>
      <c r="C4" s="34" t="s">
        <v>8</v>
      </c>
      <c r="D4" s="32" t="s">
        <v>2</v>
      </c>
      <c r="E4" s="32" t="s">
        <v>10</v>
      </c>
      <c r="F4" s="37">
        <v>3</v>
      </c>
      <c r="G4" s="33">
        <v>3</v>
      </c>
      <c r="H4" s="39"/>
      <c r="I4" s="41"/>
      <c r="J4" s="39" t="s">
        <v>256</v>
      </c>
      <c r="K4" s="43">
        <v>4</v>
      </c>
      <c r="L4" s="43">
        <v>0</v>
      </c>
      <c r="M4" s="32"/>
      <c r="N4" s="37"/>
      <c r="P4" s="37"/>
      <c r="Q4" s="37"/>
      <c r="R4" s="37"/>
      <c r="S4" s="33"/>
      <c r="U4" s="32"/>
      <c r="W4" s="37"/>
      <c r="X4" s="37"/>
      <c r="Y4" s="37"/>
      <c r="Z4" s="33"/>
      <c r="AB4" s="32"/>
      <c r="AD4" s="37"/>
      <c r="AE4" s="37"/>
      <c r="AF4" s="37"/>
      <c r="AG4" s="33"/>
      <c r="AI4" s="32"/>
      <c r="AJ4" s="37"/>
      <c r="AK4" s="37"/>
      <c r="AL4" s="37"/>
      <c r="AM4" s="37"/>
      <c r="AN4" s="33"/>
    </row>
    <row r="5" spans="1:40" x14ac:dyDescent="0.25">
      <c r="A5" s="32" t="s">
        <v>45</v>
      </c>
      <c r="B5" s="33">
        <v>4</v>
      </c>
      <c r="D5" s="32" t="s">
        <v>3</v>
      </c>
      <c r="E5" s="32" t="s">
        <v>11</v>
      </c>
      <c r="F5" s="37">
        <v>4</v>
      </c>
      <c r="G5" s="33">
        <v>4</v>
      </c>
      <c r="H5" s="39"/>
      <c r="I5" s="41"/>
      <c r="J5" s="39" t="s">
        <v>258</v>
      </c>
      <c r="K5" s="43">
        <v>5</v>
      </c>
      <c r="L5" s="43">
        <v>0</v>
      </c>
      <c r="M5" s="32"/>
      <c r="N5" s="37"/>
      <c r="P5" s="37"/>
      <c r="Q5" s="37"/>
      <c r="R5" s="37"/>
      <c r="S5" s="33"/>
      <c r="U5" s="32"/>
      <c r="W5" s="37"/>
      <c r="X5" s="37"/>
      <c r="Y5" s="37"/>
      <c r="Z5" s="33"/>
      <c r="AB5" s="32"/>
      <c r="AD5" s="37"/>
      <c r="AE5" s="37"/>
      <c r="AF5" s="37"/>
      <c r="AG5" s="33"/>
      <c r="AI5" s="32"/>
      <c r="AJ5" s="37"/>
      <c r="AK5" s="37"/>
      <c r="AL5" s="37"/>
      <c r="AM5" s="37"/>
      <c r="AN5" s="33"/>
    </row>
    <row r="6" spans="1:40" ht="15.75" thickBot="1" x14ac:dyDescent="0.3">
      <c r="A6" s="32" t="s">
        <v>46</v>
      </c>
      <c r="B6" s="33">
        <v>5</v>
      </c>
      <c r="D6" s="34" t="s">
        <v>4</v>
      </c>
      <c r="E6" s="32" t="s">
        <v>12</v>
      </c>
      <c r="F6" s="37">
        <v>5</v>
      </c>
      <c r="G6" s="33">
        <v>5</v>
      </c>
      <c r="H6" s="39"/>
      <c r="I6" s="41"/>
      <c r="J6" s="39" t="s">
        <v>257</v>
      </c>
      <c r="K6" s="43">
        <v>6</v>
      </c>
      <c r="L6" s="43">
        <v>0</v>
      </c>
      <c r="M6" s="32"/>
      <c r="N6" s="37"/>
      <c r="P6" s="37"/>
      <c r="Q6" s="37"/>
      <c r="R6" s="37"/>
      <c r="S6" s="33"/>
      <c r="U6" s="32"/>
      <c r="W6" s="37"/>
      <c r="X6" s="37"/>
      <c r="Y6" s="37"/>
      <c r="Z6" s="33"/>
      <c r="AB6" s="32"/>
      <c r="AD6" s="37"/>
      <c r="AE6" s="37"/>
      <c r="AF6" s="37"/>
      <c r="AG6" s="33"/>
      <c r="AI6" s="32"/>
      <c r="AJ6" s="37"/>
      <c r="AK6" s="37"/>
      <c r="AL6" s="37"/>
      <c r="AM6" s="37"/>
      <c r="AN6" s="33"/>
    </row>
    <row r="7" spans="1:40" x14ac:dyDescent="0.25">
      <c r="A7" s="32" t="s">
        <v>47</v>
      </c>
      <c r="B7" s="33">
        <v>6</v>
      </c>
      <c r="E7" s="32" t="s">
        <v>13</v>
      </c>
      <c r="F7" s="37">
        <v>6</v>
      </c>
      <c r="G7" s="33">
        <v>6</v>
      </c>
      <c r="H7" s="39"/>
      <c r="I7" s="41"/>
      <c r="J7" s="39" t="s">
        <v>255</v>
      </c>
      <c r="K7" s="43">
        <v>3</v>
      </c>
      <c r="L7" s="43">
        <v>0</v>
      </c>
      <c r="M7" s="32"/>
      <c r="N7" s="37"/>
      <c r="P7" s="37"/>
      <c r="Q7" s="37"/>
      <c r="R7" s="37"/>
      <c r="S7" s="33"/>
      <c r="U7" s="32"/>
      <c r="W7" s="37"/>
      <c r="X7" s="37"/>
      <c r="Y7" s="37"/>
      <c r="Z7" s="33"/>
      <c r="AB7" s="32"/>
      <c r="AD7" s="37"/>
      <c r="AE7" s="37"/>
      <c r="AF7" s="37"/>
      <c r="AG7" s="33"/>
      <c r="AI7" s="32"/>
      <c r="AJ7" s="37"/>
      <c r="AK7" s="37"/>
      <c r="AL7" s="37"/>
      <c r="AM7" s="37"/>
      <c r="AN7" s="33"/>
    </row>
    <row r="8" spans="1:40" x14ac:dyDescent="0.25">
      <c r="A8" s="32" t="s">
        <v>48</v>
      </c>
      <c r="B8" s="33">
        <v>7</v>
      </c>
      <c r="E8" s="32" t="s">
        <v>14</v>
      </c>
      <c r="F8" s="37">
        <v>7</v>
      </c>
      <c r="G8" s="33">
        <v>7</v>
      </c>
      <c r="H8" s="39"/>
      <c r="I8" s="41"/>
      <c r="J8" s="39" t="s">
        <v>260</v>
      </c>
      <c r="K8" s="43">
        <v>12</v>
      </c>
      <c r="L8" s="43">
        <v>0</v>
      </c>
      <c r="M8" s="32"/>
      <c r="N8" s="37"/>
      <c r="P8" s="37"/>
      <c r="Q8" s="37"/>
      <c r="R8" s="37"/>
      <c r="S8" s="33"/>
      <c r="U8" s="32"/>
      <c r="W8" s="37"/>
      <c r="X8" s="37"/>
      <c r="Y8" s="37"/>
      <c r="Z8" s="33"/>
      <c r="AB8" s="32"/>
      <c r="AD8" s="37"/>
      <c r="AE8" s="37"/>
      <c r="AF8" s="37"/>
      <c r="AG8" s="33"/>
      <c r="AI8" s="32"/>
      <c r="AJ8" s="37"/>
      <c r="AK8" s="37"/>
      <c r="AL8" s="37"/>
      <c r="AM8" s="37"/>
      <c r="AN8" s="33"/>
    </row>
    <row r="9" spans="1:40" x14ac:dyDescent="0.25">
      <c r="A9" s="32" t="s">
        <v>49</v>
      </c>
      <c r="B9" s="33">
        <v>8</v>
      </c>
      <c r="E9" s="32" t="s">
        <v>15</v>
      </c>
      <c r="F9" s="37">
        <v>8</v>
      </c>
      <c r="G9" s="33">
        <v>8</v>
      </c>
      <c r="H9" s="39"/>
      <c r="I9" s="41"/>
      <c r="J9" s="39" t="s">
        <v>259</v>
      </c>
      <c r="K9" s="43">
        <v>11</v>
      </c>
      <c r="L9" s="43">
        <v>0</v>
      </c>
      <c r="M9" s="32"/>
      <c r="N9" s="37"/>
      <c r="P9" s="37"/>
      <c r="Q9" s="37"/>
      <c r="R9" s="37"/>
      <c r="S9" s="33"/>
      <c r="U9" s="32"/>
      <c r="W9" s="37"/>
      <c r="X9" s="37"/>
      <c r="Y9" s="37"/>
      <c r="Z9" s="33"/>
      <c r="AB9" s="32"/>
      <c r="AD9" s="37"/>
      <c r="AE9" s="37"/>
      <c r="AF9" s="37"/>
      <c r="AG9" s="33"/>
      <c r="AI9" s="32"/>
      <c r="AJ9" s="37"/>
      <c r="AK9" s="37"/>
      <c r="AL9" s="37"/>
      <c r="AM9" s="37"/>
      <c r="AN9" s="33"/>
    </row>
    <row r="10" spans="1:40" x14ac:dyDescent="0.25">
      <c r="A10" s="32" t="s">
        <v>50</v>
      </c>
      <c r="B10" s="33">
        <v>9</v>
      </c>
      <c r="E10" s="32" t="s">
        <v>16</v>
      </c>
      <c r="F10" s="37">
        <v>9</v>
      </c>
      <c r="G10" s="33">
        <v>9</v>
      </c>
      <c r="H10" s="39"/>
      <c r="I10" s="41"/>
      <c r="J10" s="39" t="s">
        <v>369</v>
      </c>
      <c r="K10" s="43">
        <v>1</v>
      </c>
      <c r="L10" s="43">
        <v>3</v>
      </c>
      <c r="M10" s="32"/>
      <c r="N10" s="37"/>
      <c r="P10" s="37"/>
      <c r="Q10" s="37"/>
      <c r="R10" s="37"/>
      <c r="S10" s="33"/>
      <c r="U10" s="32"/>
      <c r="W10" s="37"/>
      <c r="X10" s="37"/>
      <c r="Y10" s="37"/>
      <c r="Z10" s="33"/>
      <c r="AB10" s="32"/>
      <c r="AD10" s="37"/>
      <c r="AE10" s="37"/>
      <c r="AF10" s="37"/>
      <c r="AG10" s="33"/>
      <c r="AI10" s="32"/>
      <c r="AJ10" s="37"/>
      <c r="AK10" s="37"/>
      <c r="AL10" s="37"/>
      <c r="AM10" s="37"/>
      <c r="AN10" s="33"/>
    </row>
    <row r="11" spans="1:40" ht="15.75" thickBot="1" x14ac:dyDescent="0.3">
      <c r="A11" s="32" t="s">
        <v>51</v>
      </c>
      <c r="B11" s="33">
        <v>10</v>
      </c>
      <c r="E11" s="32" t="s">
        <v>17</v>
      </c>
      <c r="F11" s="37">
        <v>10</v>
      </c>
      <c r="G11" s="33">
        <v>10</v>
      </c>
      <c r="H11" s="40"/>
      <c r="I11" s="42"/>
      <c r="J11" s="39" t="s">
        <v>370</v>
      </c>
      <c r="K11" s="43">
        <v>2</v>
      </c>
      <c r="L11" s="43">
        <v>3</v>
      </c>
      <c r="M11" s="32"/>
      <c r="N11" s="37"/>
      <c r="P11" s="37"/>
      <c r="Q11" s="37"/>
      <c r="R11" s="37"/>
      <c r="S11" s="33"/>
      <c r="U11" s="32"/>
      <c r="W11" s="37"/>
      <c r="X11" s="37"/>
      <c r="Y11" s="37"/>
      <c r="Z11" s="33"/>
      <c r="AB11" s="32"/>
      <c r="AD11" s="37"/>
      <c r="AE11" s="37"/>
      <c r="AF11" s="37"/>
      <c r="AG11" s="33"/>
      <c r="AI11" s="32"/>
      <c r="AJ11" s="37"/>
      <c r="AK11" s="37"/>
      <c r="AL11" s="37"/>
      <c r="AM11" s="37"/>
      <c r="AN11" s="33"/>
    </row>
    <row r="12" spans="1:40" ht="15.75" thickBot="1" x14ac:dyDescent="0.3">
      <c r="A12" s="34" t="s">
        <v>52</v>
      </c>
      <c r="B12" s="35">
        <v>11</v>
      </c>
      <c r="E12" s="32" t="s">
        <v>18</v>
      </c>
      <c r="F12" s="37">
        <v>11</v>
      </c>
      <c r="G12" s="33">
        <v>11</v>
      </c>
      <c r="H12" s="1"/>
      <c r="I12" s="1"/>
      <c r="J12" s="39" t="s">
        <v>269</v>
      </c>
      <c r="K12" s="43">
        <v>10</v>
      </c>
      <c r="L12" s="43"/>
      <c r="M12" s="32"/>
      <c r="N12" s="37"/>
      <c r="P12" s="37"/>
      <c r="Q12" s="37"/>
      <c r="R12" s="37"/>
      <c r="S12" s="33"/>
      <c r="U12" s="32"/>
      <c r="W12" s="37"/>
      <c r="X12" s="37"/>
      <c r="Y12" s="37"/>
      <c r="Z12" s="33"/>
      <c r="AB12" s="32"/>
      <c r="AD12" s="37"/>
      <c r="AE12" s="37"/>
      <c r="AF12" s="37"/>
      <c r="AG12" s="33"/>
      <c r="AI12" s="32"/>
      <c r="AJ12" s="37"/>
      <c r="AK12" s="37"/>
      <c r="AL12" s="37"/>
      <c r="AM12" s="37"/>
      <c r="AN12" s="33"/>
    </row>
    <row r="13" spans="1:40" x14ac:dyDescent="0.25">
      <c r="E13" s="32" t="s">
        <v>41</v>
      </c>
      <c r="F13" s="37">
        <v>34</v>
      </c>
      <c r="G13" s="33">
        <v>34</v>
      </c>
      <c r="H13" s="1"/>
      <c r="J13" s="39" t="s">
        <v>364</v>
      </c>
      <c r="K13" s="43">
        <v>1</v>
      </c>
      <c r="L13" s="43">
        <v>2</v>
      </c>
      <c r="M13" s="32"/>
      <c r="N13" s="37"/>
      <c r="P13" s="37"/>
      <c r="Q13" s="37"/>
      <c r="R13" s="37"/>
      <c r="S13" s="33"/>
      <c r="U13" s="32"/>
      <c r="W13" s="37"/>
      <c r="X13" s="37"/>
      <c r="Y13" s="37"/>
      <c r="Z13" s="33"/>
      <c r="AB13" s="32"/>
      <c r="AD13" s="37"/>
      <c r="AE13" s="37"/>
      <c r="AF13" s="37"/>
      <c r="AG13" s="33"/>
      <c r="AI13" s="32"/>
      <c r="AJ13" s="37"/>
      <c r="AK13" s="37"/>
      <c r="AL13" s="37"/>
      <c r="AM13" s="37"/>
      <c r="AN13" s="33"/>
    </row>
    <row r="14" spans="1:40" x14ac:dyDescent="0.25">
      <c r="E14" s="32" t="s">
        <v>19</v>
      </c>
      <c r="F14" s="37">
        <v>12</v>
      </c>
      <c r="G14" s="33">
        <v>12</v>
      </c>
      <c r="J14" s="39" t="s">
        <v>365</v>
      </c>
      <c r="K14" s="43">
        <v>2</v>
      </c>
      <c r="L14" s="43">
        <v>2</v>
      </c>
      <c r="M14" s="32"/>
      <c r="N14" s="37"/>
      <c r="P14" s="37"/>
      <c r="Q14" s="37"/>
      <c r="R14" s="37"/>
      <c r="S14" s="33"/>
      <c r="U14" s="32"/>
      <c r="W14" s="37"/>
      <c r="X14" s="37"/>
      <c r="Y14" s="37"/>
      <c r="Z14" s="33"/>
      <c r="AB14" s="32"/>
      <c r="AD14" s="37"/>
      <c r="AE14" s="37"/>
      <c r="AF14" s="37"/>
      <c r="AG14" s="33"/>
      <c r="AI14" s="32"/>
      <c r="AJ14" s="37"/>
      <c r="AK14" s="37"/>
      <c r="AL14" s="37"/>
      <c r="AM14" s="37"/>
      <c r="AN14" s="33"/>
    </row>
    <row r="15" spans="1:40" x14ac:dyDescent="0.25">
      <c r="E15" s="32" t="s">
        <v>20</v>
      </c>
      <c r="F15" s="37">
        <v>13</v>
      </c>
      <c r="G15" s="33">
        <v>13</v>
      </c>
      <c r="J15" s="39" t="s">
        <v>367</v>
      </c>
      <c r="K15" s="43">
        <v>24</v>
      </c>
      <c r="L15" s="43">
        <v>2</v>
      </c>
      <c r="M15" s="32"/>
      <c r="N15" s="37"/>
      <c r="P15" s="37"/>
      <c r="Q15" s="37"/>
      <c r="R15" s="37"/>
      <c r="S15" s="33"/>
      <c r="U15" s="32"/>
      <c r="W15" s="37"/>
      <c r="X15" s="37"/>
      <c r="Y15" s="37"/>
      <c r="Z15" s="33"/>
      <c r="AB15" s="32"/>
      <c r="AD15" s="37"/>
      <c r="AE15" s="37"/>
      <c r="AF15" s="37"/>
      <c r="AG15" s="33"/>
      <c r="AI15" s="32"/>
      <c r="AJ15" s="37"/>
      <c r="AK15" s="37"/>
      <c r="AL15" s="37"/>
      <c r="AM15" s="37"/>
      <c r="AN15" s="33"/>
    </row>
    <row r="16" spans="1:40" x14ac:dyDescent="0.25">
      <c r="E16" s="32" t="s">
        <v>21</v>
      </c>
      <c r="F16" s="37">
        <v>14</v>
      </c>
      <c r="G16" s="33">
        <v>15</v>
      </c>
      <c r="J16" s="39" t="s">
        <v>366</v>
      </c>
      <c r="K16" s="43">
        <v>3</v>
      </c>
      <c r="L16" s="43">
        <v>2</v>
      </c>
      <c r="M16" s="32"/>
      <c r="N16" s="37"/>
      <c r="P16" s="37"/>
      <c r="Q16" s="37"/>
      <c r="R16" s="37"/>
      <c r="S16" s="33"/>
      <c r="U16" s="32"/>
      <c r="W16" s="37"/>
      <c r="X16" s="37"/>
      <c r="Y16" s="37"/>
      <c r="Z16" s="33"/>
      <c r="AB16" s="32"/>
      <c r="AD16" s="37"/>
      <c r="AE16" s="37"/>
      <c r="AF16" s="37"/>
      <c r="AG16" s="33"/>
      <c r="AI16" s="32"/>
      <c r="AJ16" s="37"/>
      <c r="AK16" s="37"/>
      <c r="AL16" s="37"/>
      <c r="AM16" s="37"/>
      <c r="AN16" s="33"/>
    </row>
    <row r="17" spans="5:40" x14ac:dyDescent="0.25">
      <c r="E17" s="32" t="s">
        <v>22</v>
      </c>
      <c r="F17" s="37">
        <v>15</v>
      </c>
      <c r="G17" s="33">
        <v>14</v>
      </c>
      <c r="J17" s="39" t="s">
        <v>270</v>
      </c>
      <c r="K17" s="43">
        <v>9</v>
      </c>
      <c r="L17" s="37"/>
      <c r="M17" s="32"/>
      <c r="N17" s="37"/>
      <c r="P17" s="37"/>
      <c r="Q17" s="37"/>
      <c r="R17" s="37"/>
      <c r="S17" s="33"/>
      <c r="U17" s="32"/>
      <c r="W17" s="37"/>
      <c r="X17" s="37"/>
      <c r="Y17" s="37"/>
      <c r="Z17" s="33"/>
      <c r="AB17" s="32"/>
      <c r="AD17" s="37"/>
      <c r="AE17" s="37"/>
      <c r="AF17" s="37"/>
      <c r="AG17" s="33"/>
      <c r="AI17" s="32"/>
      <c r="AJ17" s="37"/>
      <c r="AK17" s="37"/>
      <c r="AL17" s="37"/>
      <c r="AM17" s="37"/>
      <c r="AN17" s="33"/>
    </row>
    <row r="18" spans="5:40" x14ac:dyDescent="0.25">
      <c r="E18" s="32" t="s">
        <v>23</v>
      </c>
      <c r="F18" s="37">
        <v>16</v>
      </c>
      <c r="G18" s="33">
        <v>16</v>
      </c>
      <c r="J18" s="39" t="s">
        <v>363</v>
      </c>
      <c r="K18" s="43">
        <v>1</v>
      </c>
      <c r="L18" s="43">
        <v>1</v>
      </c>
      <c r="M18" s="32"/>
      <c r="N18" s="37"/>
      <c r="P18" s="37"/>
      <c r="Q18" s="37"/>
      <c r="R18" s="37"/>
      <c r="S18" s="33"/>
      <c r="U18" s="32"/>
      <c r="W18" s="37"/>
      <c r="X18" s="37"/>
      <c r="Y18" s="37"/>
      <c r="Z18" s="33"/>
      <c r="AB18" s="32"/>
      <c r="AD18" s="37"/>
      <c r="AE18" s="37"/>
      <c r="AF18" s="37"/>
      <c r="AG18" s="33"/>
      <c r="AI18" s="32"/>
      <c r="AJ18" s="37"/>
      <c r="AK18" s="37"/>
      <c r="AL18" s="37"/>
      <c r="AM18" s="37"/>
      <c r="AN18" s="33"/>
    </row>
    <row r="19" spans="5:40" x14ac:dyDescent="0.25">
      <c r="E19" s="32" t="s">
        <v>24</v>
      </c>
      <c r="F19" s="37">
        <v>17</v>
      </c>
      <c r="G19" s="33">
        <v>18</v>
      </c>
      <c r="J19" s="39" t="s">
        <v>362</v>
      </c>
      <c r="K19" s="43">
        <v>2</v>
      </c>
      <c r="L19" s="43">
        <v>1</v>
      </c>
      <c r="M19" s="32"/>
      <c r="N19" s="37"/>
      <c r="P19" s="37"/>
      <c r="Q19" s="37"/>
      <c r="R19" s="37"/>
      <c r="S19" s="33"/>
      <c r="U19" s="32"/>
      <c r="W19" s="37"/>
      <c r="X19" s="37"/>
      <c r="Y19" s="37"/>
      <c r="Z19" s="33"/>
      <c r="AB19" s="32"/>
      <c r="AD19" s="37"/>
      <c r="AE19" s="37"/>
      <c r="AF19" s="37"/>
      <c r="AG19" s="33"/>
      <c r="AI19" s="32"/>
      <c r="AJ19" s="37"/>
      <c r="AK19" s="37"/>
      <c r="AL19" s="37"/>
      <c r="AM19" s="37"/>
      <c r="AN19" s="33"/>
    </row>
    <row r="20" spans="5:40" x14ac:dyDescent="0.25">
      <c r="E20" s="32" t="s">
        <v>25</v>
      </c>
      <c r="F20" s="37">
        <v>18</v>
      </c>
      <c r="G20" s="33">
        <v>19</v>
      </c>
      <c r="J20" s="39" t="s">
        <v>368</v>
      </c>
      <c r="K20" s="43">
        <v>24</v>
      </c>
      <c r="L20" s="43">
        <v>1</v>
      </c>
      <c r="M20" s="32"/>
      <c r="N20" s="37"/>
      <c r="P20" s="37"/>
      <c r="Q20" s="37"/>
      <c r="R20" s="37"/>
      <c r="S20" s="33"/>
      <c r="U20" s="32"/>
      <c r="W20" s="37"/>
      <c r="X20" s="37"/>
      <c r="Y20" s="37"/>
      <c r="Z20" s="33"/>
      <c r="AB20" s="32"/>
      <c r="AD20" s="37"/>
      <c r="AE20" s="37"/>
      <c r="AF20" s="37"/>
      <c r="AG20" s="33"/>
      <c r="AI20" s="32"/>
      <c r="AJ20" s="37"/>
      <c r="AK20" s="37"/>
      <c r="AL20" s="37"/>
      <c r="AM20" s="37"/>
      <c r="AN20" s="33"/>
    </row>
    <row r="21" spans="5:40" x14ac:dyDescent="0.25">
      <c r="E21" s="32" t="s">
        <v>26</v>
      </c>
      <c r="F21" s="37">
        <v>19</v>
      </c>
      <c r="G21" s="33">
        <v>17</v>
      </c>
      <c r="J21" s="39" t="s">
        <v>361</v>
      </c>
      <c r="K21" s="43">
        <v>3</v>
      </c>
      <c r="L21" s="43">
        <v>1</v>
      </c>
      <c r="M21" s="32"/>
      <c r="N21" s="37"/>
      <c r="P21" s="37"/>
      <c r="Q21" s="37"/>
      <c r="R21" s="37"/>
      <c r="S21" s="33"/>
      <c r="U21" s="32"/>
      <c r="W21" s="37"/>
      <c r="X21" s="37"/>
      <c r="Y21" s="37"/>
      <c r="Z21" s="33"/>
      <c r="AB21" s="32"/>
      <c r="AD21" s="37"/>
      <c r="AE21" s="37"/>
      <c r="AF21" s="37"/>
      <c r="AG21" s="33"/>
      <c r="AI21" s="32"/>
      <c r="AJ21" s="37"/>
      <c r="AK21" s="37"/>
      <c r="AL21" s="37"/>
      <c r="AM21" s="37"/>
      <c r="AN21" s="33"/>
    </row>
    <row r="22" spans="5:40" x14ac:dyDescent="0.25">
      <c r="E22" s="32" t="s">
        <v>27</v>
      </c>
      <c r="F22" s="37">
        <v>20</v>
      </c>
      <c r="G22" s="33">
        <v>20</v>
      </c>
      <c r="J22" s="39" t="s">
        <v>271</v>
      </c>
      <c r="K22" s="43">
        <v>5</v>
      </c>
      <c r="L22" s="37"/>
      <c r="M22" s="32"/>
      <c r="N22" s="37"/>
      <c r="P22" s="37"/>
      <c r="Q22" s="37"/>
      <c r="R22" s="37"/>
      <c r="S22" s="33"/>
      <c r="U22" s="32"/>
      <c r="W22" s="37"/>
      <c r="X22" s="37"/>
      <c r="Y22" s="37"/>
      <c r="Z22" s="33"/>
      <c r="AB22" s="32"/>
      <c r="AD22" s="37"/>
      <c r="AE22" s="37"/>
      <c r="AF22" s="37"/>
      <c r="AG22" s="33"/>
      <c r="AI22" s="32"/>
      <c r="AJ22" s="37"/>
      <c r="AK22" s="37"/>
      <c r="AL22" s="37"/>
      <c r="AM22" s="37"/>
      <c r="AN22" s="33"/>
    </row>
    <row r="23" spans="5:40" ht="15.75" thickBot="1" x14ac:dyDescent="0.3">
      <c r="E23" s="32" t="s">
        <v>28</v>
      </c>
      <c r="F23" s="37">
        <v>21</v>
      </c>
      <c r="G23" s="33">
        <v>21</v>
      </c>
      <c r="J23" s="40" t="s">
        <v>272</v>
      </c>
      <c r="K23" s="45">
        <v>7</v>
      </c>
      <c r="L23" s="38"/>
      <c r="M23" s="32"/>
      <c r="N23" s="37"/>
      <c r="P23" s="37"/>
      <c r="Q23" s="37"/>
      <c r="R23" s="37"/>
      <c r="S23" s="33"/>
      <c r="U23" s="32"/>
      <c r="W23" s="37"/>
      <c r="X23" s="37"/>
      <c r="Y23" s="37"/>
      <c r="Z23" s="33"/>
      <c r="AB23" s="32"/>
      <c r="AD23" s="37"/>
      <c r="AE23" s="37"/>
      <c r="AF23" s="37"/>
      <c r="AG23" s="33"/>
      <c r="AI23" s="32"/>
      <c r="AJ23" s="37"/>
      <c r="AK23" s="37"/>
      <c r="AL23" s="37"/>
      <c r="AM23" s="37"/>
      <c r="AN23" s="33"/>
    </row>
    <row r="24" spans="5:40" x14ac:dyDescent="0.25">
      <c r="E24" s="32" t="s">
        <v>29</v>
      </c>
      <c r="F24" s="37">
        <v>22</v>
      </c>
      <c r="G24" s="33">
        <v>22</v>
      </c>
      <c r="M24" s="32"/>
      <c r="N24" s="37"/>
      <c r="P24" s="37"/>
      <c r="Q24" s="37"/>
      <c r="R24" s="37"/>
      <c r="S24" s="33"/>
      <c r="U24" s="32"/>
      <c r="W24" s="37"/>
      <c r="X24" s="37"/>
      <c r="Y24" s="37"/>
      <c r="Z24" s="33"/>
      <c r="AB24" s="32"/>
      <c r="AD24" s="37"/>
      <c r="AE24" s="37"/>
      <c r="AF24" s="37"/>
      <c r="AG24" s="33"/>
      <c r="AI24" s="32"/>
      <c r="AJ24" s="37"/>
      <c r="AK24" s="37"/>
      <c r="AL24" s="37"/>
      <c r="AM24" s="37"/>
      <c r="AN24" s="33"/>
    </row>
    <row r="25" spans="5:40" x14ac:dyDescent="0.25">
      <c r="E25" s="32" t="s">
        <v>30</v>
      </c>
      <c r="F25" s="37">
        <v>23</v>
      </c>
      <c r="G25" s="33">
        <v>23</v>
      </c>
      <c r="M25" s="32"/>
      <c r="N25" s="37"/>
      <c r="P25" s="37"/>
      <c r="Q25" s="37"/>
      <c r="R25" s="37"/>
      <c r="S25" s="33"/>
      <c r="U25" s="32"/>
      <c r="W25" s="37"/>
      <c r="X25" s="37"/>
      <c r="Y25" s="37"/>
      <c r="Z25" s="33"/>
      <c r="AB25" s="32"/>
      <c r="AD25" s="37"/>
      <c r="AE25" s="37"/>
      <c r="AF25" s="37"/>
      <c r="AG25" s="33"/>
      <c r="AI25" s="32"/>
      <c r="AJ25" s="37"/>
      <c r="AK25" s="37"/>
      <c r="AL25" s="37"/>
      <c r="AM25" s="37"/>
      <c r="AN25" s="33"/>
    </row>
    <row r="26" spans="5:40" x14ac:dyDescent="0.25">
      <c r="E26" s="32" t="s">
        <v>31</v>
      </c>
      <c r="F26" s="37">
        <v>24</v>
      </c>
      <c r="G26" s="33">
        <v>24</v>
      </c>
      <c r="M26" s="32"/>
      <c r="N26" s="37"/>
      <c r="P26" s="37"/>
      <c r="Q26" s="37"/>
      <c r="R26" s="37"/>
      <c r="S26" s="33"/>
      <c r="U26" s="32"/>
      <c r="W26" s="37"/>
      <c r="X26" s="37"/>
      <c r="Y26" s="37"/>
      <c r="Z26" s="33"/>
      <c r="AB26" s="32"/>
      <c r="AD26" s="37"/>
      <c r="AE26" s="37"/>
      <c r="AF26" s="37"/>
      <c r="AG26" s="33"/>
      <c r="AI26" s="32"/>
      <c r="AJ26" s="37"/>
      <c r="AK26" s="37"/>
      <c r="AL26" s="37"/>
      <c r="AM26" s="37"/>
      <c r="AN26" s="33"/>
    </row>
    <row r="27" spans="5:40" x14ac:dyDescent="0.25">
      <c r="E27" s="32" t="s">
        <v>32</v>
      </c>
      <c r="F27" s="37">
        <v>25</v>
      </c>
      <c r="G27" s="33">
        <v>26</v>
      </c>
      <c r="M27" s="32"/>
      <c r="N27" s="37"/>
      <c r="P27" s="37"/>
      <c r="Q27" s="37"/>
      <c r="R27" s="37"/>
      <c r="S27" s="33"/>
      <c r="U27" s="32"/>
      <c r="W27" s="37"/>
      <c r="X27" s="37"/>
      <c r="Y27" s="37"/>
      <c r="Z27" s="33"/>
      <c r="AB27" s="32"/>
      <c r="AD27" s="37"/>
      <c r="AE27" s="37"/>
      <c r="AF27" s="37"/>
      <c r="AG27" s="33"/>
      <c r="AI27" s="32"/>
      <c r="AJ27" s="37"/>
      <c r="AK27" s="37"/>
      <c r="AL27" s="37"/>
      <c r="AM27" s="37"/>
      <c r="AN27" s="33"/>
    </row>
    <row r="28" spans="5:40" x14ac:dyDescent="0.25">
      <c r="E28" s="32" t="s">
        <v>33</v>
      </c>
      <c r="F28" s="37">
        <v>26</v>
      </c>
      <c r="G28" s="33">
        <v>28</v>
      </c>
      <c r="M28" s="32"/>
      <c r="N28" s="37"/>
      <c r="P28" s="37"/>
      <c r="Q28" s="37"/>
      <c r="R28" s="37"/>
      <c r="S28" s="33"/>
      <c r="U28" s="32"/>
      <c r="W28" s="37"/>
      <c r="X28" s="37"/>
      <c r="Y28" s="37"/>
      <c r="Z28" s="33"/>
      <c r="AB28" s="32"/>
      <c r="AD28" s="37"/>
      <c r="AE28" s="37"/>
      <c r="AF28" s="37"/>
      <c r="AG28" s="33"/>
      <c r="AI28" s="32"/>
      <c r="AJ28" s="37"/>
      <c r="AK28" s="37"/>
      <c r="AL28" s="37"/>
      <c r="AM28" s="37"/>
      <c r="AN28" s="33"/>
    </row>
    <row r="29" spans="5:40" x14ac:dyDescent="0.25">
      <c r="E29" s="32" t="s">
        <v>34</v>
      </c>
      <c r="F29" s="37">
        <v>27</v>
      </c>
      <c r="G29" s="33">
        <v>27</v>
      </c>
      <c r="M29" s="32"/>
      <c r="N29" s="37"/>
      <c r="P29" s="37"/>
      <c r="Q29" s="37"/>
      <c r="R29" s="37"/>
      <c r="S29" s="33"/>
      <c r="U29" s="32"/>
      <c r="W29" s="37"/>
      <c r="X29" s="37"/>
      <c r="Y29" s="37"/>
      <c r="Z29" s="33"/>
      <c r="AB29" s="32"/>
      <c r="AD29" s="37"/>
      <c r="AE29" s="37"/>
      <c r="AF29" s="37"/>
      <c r="AG29" s="33"/>
      <c r="AI29" s="32"/>
      <c r="AJ29" s="37"/>
      <c r="AK29" s="37"/>
      <c r="AL29" s="37"/>
      <c r="AM29" s="37"/>
      <c r="AN29" s="33"/>
    </row>
    <row r="30" spans="5:40" x14ac:dyDescent="0.25">
      <c r="E30" s="32" t="s">
        <v>35</v>
      </c>
      <c r="F30" s="37">
        <v>28</v>
      </c>
      <c r="G30" s="33">
        <v>25</v>
      </c>
      <c r="M30" s="32"/>
      <c r="N30" s="37"/>
      <c r="P30" s="37"/>
      <c r="Q30" s="37"/>
      <c r="R30" s="37"/>
      <c r="S30" s="33"/>
      <c r="U30" s="32"/>
      <c r="W30" s="37"/>
      <c r="X30" s="37"/>
      <c r="Y30" s="37"/>
      <c r="Z30" s="33"/>
      <c r="AB30" s="32"/>
      <c r="AD30" s="37"/>
      <c r="AE30" s="37"/>
      <c r="AF30" s="37"/>
      <c r="AG30" s="33"/>
      <c r="AI30" s="32"/>
      <c r="AJ30" s="37"/>
      <c r="AK30" s="37"/>
      <c r="AL30" s="37"/>
      <c r="AM30" s="37"/>
      <c r="AN30" s="33"/>
    </row>
    <row r="31" spans="5:40" x14ac:dyDescent="0.25">
      <c r="E31" s="32" t="s">
        <v>36</v>
      </c>
      <c r="F31" s="37">
        <v>29</v>
      </c>
      <c r="G31" s="33">
        <v>29</v>
      </c>
      <c r="M31" s="32"/>
      <c r="N31" s="37"/>
      <c r="P31" s="37"/>
      <c r="Q31" s="37"/>
      <c r="R31" s="37"/>
      <c r="S31" s="33"/>
      <c r="U31" s="32"/>
      <c r="W31" s="37"/>
      <c r="X31" s="37"/>
      <c r="Y31" s="37"/>
      <c r="Z31" s="33"/>
      <c r="AB31" s="32"/>
      <c r="AD31" s="37"/>
      <c r="AE31" s="37"/>
      <c r="AF31" s="37"/>
      <c r="AG31" s="33"/>
      <c r="AI31" s="32"/>
      <c r="AJ31" s="37"/>
      <c r="AK31" s="37"/>
      <c r="AL31" s="37"/>
      <c r="AM31" s="37"/>
      <c r="AN31" s="33"/>
    </row>
    <row r="32" spans="5:40" x14ac:dyDescent="0.25">
      <c r="E32" s="32" t="s">
        <v>37</v>
      </c>
      <c r="F32" s="37">
        <v>30</v>
      </c>
      <c r="G32" s="33">
        <v>30</v>
      </c>
      <c r="M32" s="32"/>
      <c r="N32" s="37"/>
      <c r="P32" s="37"/>
      <c r="Q32" s="37"/>
      <c r="R32" s="37"/>
      <c r="S32" s="33"/>
      <c r="U32" s="32"/>
      <c r="W32" s="37"/>
      <c r="X32" s="37"/>
      <c r="Y32" s="37"/>
      <c r="Z32" s="33"/>
      <c r="AB32" s="32"/>
      <c r="AD32" s="37"/>
      <c r="AE32" s="37"/>
      <c r="AF32" s="37"/>
      <c r="AG32" s="33"/>
      <c r="AI32" s="32"/>
      <c r="AJ32" s="37"/>
      <c r="AK32" s="37"/>
      <c r="AL32" s="37"/>
      <c r="AM32" s="37"/>
      <c r="AN32" s="33"/>
    </row>
    <row r="33" spans="5:40" x14ac:dyDescent="0.25">
      <c r="E33" s="32" t="s">
        <v>38</v>
      </c>
      <c r="F33" s="37">
        <v>31</v>
      </c>
      <c r="G33" s="33">
        <v>31</v>
      </c>
      <c r="M33" s="32"/>
      <c r="N33" s="37"/>
      <c r="P33" s="37"/>
      <c r="Q33" s="37"/>
      <c r="R33" s="37"/>
      <c r="S33" s="33"/>
      <c r="U33" s="32"/>
      <c r="W33" s="37"/>
      <c r="X33" s="37"/>
      <c r="Y33" s="37"/>
      <c r="Z33" s="33"/>
      <c r="AB33" s="32"/>
      <c r="AD33" s="37"/>
      <c r="AE33" s="37"/>
      <c r="AF33" s="37"/>
      <c r="AG33" s="33"/>
      <c r="AI33" s="32"/>
      <c r="AJ33" s="37"/>
      <c r="AK33" s="37"/>
      <c r="AL33" s="37"/>
      <c r="AM33" s="37"/>
      <c r="AN33" s="33"/>
    </row>
    <row r="34" spans="5:40" x14ac:dyDescent="0.25">
      <c r="E34" s="32" t="s">
        <v>39</v>
      </c>
      <c r="F34" s="37">
        <v>32</v>
      </c>
      <c r="G34" s="33">
        <v>32</v>
      </c>
      <c r="M34" s="32"/>
      <c r="N34" s="37"/>
      <c r="P34" s="37"/>
      <c r="Q34" s="37"/>
      <c r="R34" s="37"/>
      <c r="S34" s="33"/>
      <c r="U34" s="32"/>
      <c r="W34" s="37"/>
      <c r="X34" s="37"/>
      <c r="Y34" s="37"/>
      <c r="Z34" s="33"/>
      <c r="AB34" s="32"/>
      <c r="AD34" s="37"/>
      <c r="AE34" s="37"/>
      <c r="AF34" s="37"/>
      <c r="AG34" s="33"/>
      <c r="AI34" s="32"/>
      <c r="AJ34" s="37"/>
      <c r="AK34" s="37"/>
      <c r="AL34" s="37"/>
      <c r="AM34" s="37"/>
      <c r="AN34" s="33"/>
    </row>
    <row r="35" spans="5:40" ht="15.75" thickBot="1" x14ac:dyDescent="0.3">
      <c r="E35" s="34" t="s">
        <v>40</v>
      </c>
      <c r="F35" s="38">
        <v>33</v>
      </c>
      <c r="G35" s="35">
        <v>33</v>
      </c>
      <c r="M35" s="32"/>
      <c r="N35" s="37"/>
      <c r="P35" s="37"/>
      <c r="Q35" s="37"/>
      <c r="R35" s="37"/>
      <c r="S35" s="33"/>
      <c r="U35" s="32"/>
      <c r="W35" s="37"/>
      <c r="X35" s="37"/>
      <c r="Y35" s="37"/>
      <c r="Z35" s="33"/>
      <c r="AB35" s="32"/>
      <c r="AD35" s="37"/>
      <c r="AE35" s="37"/>
      <c r="AF35" s="37"/>
      <c r="AG35" s="33"/>
      <c r="AI35" s="32"/>
      <c r="AJ35" s="37"/>
      <c r="AK35" s="37"/>
      <c r="AL35" s="37"/>
      <c r="AM35" s="37"/>
      <c r="AN35" s="33"/>
    </row>
    <row r="36" spans="5:40" ht="15.75" thickBot="1" x14ac:dyDescent="0.3">
      <c r="M36" s="34"/>
      <c r="N36" s="38"/>
      <c r="O36" s="42"/>
      <c r="P36" s="38"/>
      <c r="Q36" s="38"/>
      <c r="R36" s="38"/>
      <c r="S36" s="35"/>
      <c r="U36" s="34"/>
      <c r="V36" s="42"/>
      <c r="W36" s="38"/>
      <c r="X36" s="38"/>
      <c r="Y36" s="38"/>
      <c r="Z36" s="35"/>
      <c r="AB36" s="34"/>
      <c r="AC36" s="38"/>
      <c r="AD36" s="38"/>
      <c r="AE36" s="38"/>
      <c r="AF36" s="38"/>
      <c r="AG36" s="35"/>
      <c r="AI36" s="34"/>
      <c r="AJ36" s="38"/>
      <c r="AK36" s="38"/>
      <c r="AL36" s="38"/>
      <c r="AM36" s="38"/>
      <c r="AN36" s="3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7"/>
  <sheetViews>
    <sheetView topLeftCell="A4" workbookViewId="0">
      <pane ySplit="870" activePane="bottomLeft"/>
      <selection pane="bottomLeft" activeCell="D3" sqref="D3"/>
    </sheetView>
  </sheetViews>
  <sheetFormatPr defaultRowHeight="15" x14ac:dyDescent="0.25"/>
  <sheetData>
    <row r="1" spans="1:63" x14ac:dyDescent="0.25">
      <c r="A1" t="s">
        <v>53</v>
      </c>
      <c r="B1" t="s">
        <v>54</v>
      </c>
      <c r="C1" t="s">
        <v>55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Y1" t="s">
        <v>52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42</v>
      </c>
      <c r="AW1" t="s">
        <v>43</v>
      </c>
      <c r="AX1" t="s">
        <v>44</v>
      </c>
      <c r="AY1" t="s">
        <v>45</v>
      </c>
      <c r="AZ1" t="s">
        <v>46</v>
      </c>
      <c r="BA1" t="s">
        <v>47</v>
      </c>
      <c r="BB1" t="s">
        <v>48</v>
      </c>
      <c r="BC1" t="s">
        <v>49</v>
      </c>
      <c r="BD1" t="s">
        <v>50</v>
      </c>
      <c r="BE1" t="s">
        <v>51</v>
      </c>
      <c r="BF1" t="s">
        <v>52</v>
      </c>
    </row>
    <row r="2" spans="1:63" x14ac:dyDescent="0.25"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  <c r="AF2" t="s">
        <v>2</v>
      </c>
      <c r="AG2" t="s">
        <v>2</v>
      </c>
      <c r="AH2" t="s">
        <v>2</v>
      </c>
      <c r="AI2" t="s">
        <v>2</v>
      </c>
      <c r="AJ2" t="s">
        <v>2</v>
      </c>
      <c r="AK2" t="s">
        <v>3</v>
      </c>
      <c r="AL2" t="s">
        <v>3</v>
      </c>
      <c r="AM2" t="s">
        <v>3</v>
      </c>
      <c r="AN2" t="s">
        <v>3</v>
      </c>
      <c r="AO2" t="s">
        <v>3</v>
      </c>
      <c r="AP2" t="s">
        <v>3</v>
      </c>
      <c r="AQ2" t="s">
        <v>3</v>
      </c>
      <c r="AR2" t="s">
        <v>3</v>
      </c>
      <c r="AS2" t="s">
        <v>3</v>
      </c>
      <c r="AT2" t="s">
        <v>3</v>
      </c>
      <c r="AU2" t="s">
        <v>3</v>
      </c>
      <c r="AV2" t="s">
        <v>4</v>
      </c>
      <c r="AW2" t="s">
        <v>4</v>
      </c>
      <c r="AX2" t="s">
        <v>4</v>
      </c>
      <c r="AY2" t="s">
        <v>4</v>
      </c>
      <c r="AZ2" t="s">
        <v>4</v>
      </c>
      <c r="BA2" t="s">
        <v>4</v>
      </c>
      <c r="BB2" t="s">
        <v>4</v>
      </c>
      <c r="BC2" t="s">
        <v>4</v>
      </c>
      <c r="BD2" t="s">
        <v>4</v>
      </c>
      <c r="BE2" t="s">
        <v>4</v>
      </c>
      <c r="BF2" t="s">
        <v>4</v>
      </c>
    </row>
    <row r="3" spans="1:63" x14ac:dyDescent="0.25">
      <c r="A3">
        <v>1</v>
      </c>
      <c r="B3" t="s">
        <v>5</v>
      </c>
      <c r="C3" t="s">
        <v>6</v>
      </c>
      <c r="D3" s="27" t="s">
        <v>385</v>
      </c>
      <c r="E3" s="27" t="s">
        <v>385</v>
      </c>
      <c r="F3" s="27" t="s">
        <v>385</v>
      </c>
      <c r="G3" s="27" t="s">
        <v>385</v>
      </c>
      <c r="H3" s="27" t="s">
        <v>385</v>
      </c>
      <c r="I3" s="27" t="s">
        <v>385</v>
      </c>
      <c r="J3" s="27" t="s">
        <v>385</v>
      </c>
      <c r="K3" s="27" t="s">
        <v>385</v>
      </c>
      <c r="L3" s="27" t="s">
        <v>385</v>
      </c>
      <c r="M3" s="27" t="s">
        <v>385</v>
      </c>
      <c r="N3" s="27" t="s">
        <v>385</v>
      </c>
      <c r="O3" s="27" t="s">
        <v>385</v>
      </c>
      <c r="P3" s="27" t="s">
        <v>385</v>
      </c>
      <c r="Q3" s="27" t="s">
        <v>385</v>
      </c>
      <c r="R3" s="27" t="s">
        <v>385</v>
      </c>
      <c r="S3" s="27" t="s">
        <v>385</v>
      </c>
      <c r="T3" s="27" t="s">
        <v>385</v>
      </c>
      <c r="U3" s="27" t="s">
        <v>385</v>
      </c>
      <c r="V3" s="27" t="s">
        <v>385</v>
      </c>
      <c r="W3" s="27" t="s">
        <v>385</v>
      </c>
      <c r="X3" s="27" t="s">
        <v>385</v>
      </c>
      <c r="Y3" s="27" t="s">
        <v>385</v>
      </c>
      <c r="Z3" s="27" t="s">
        <v>385</v>
      </c>
      <c r="AA3" s="27" t="s">
        <v>385</v>
      </c>
      <c r="AB3" s="27" t="s">
        <v>385</v>
      </c>
      <c r="AC3" s="27" t="s">
        <v>385</v>
      </c>
      <c r="AD3" s="27" t="s">
        <v>385</v>
      </c>
      <c r="AE3" s="27" t="s">
        <v>385</v>
      </c>
      <c r="AF3" s="27" t="s">
        <v>385</v>
      </c>
      <c r="AG3" s="27" t="s">
        <v>385</v>
      </c>
      <c r="AH3" s="27" t="s">
        <v>385</v>
      </c>
      <c r="AI3" s="27" t="s">
        <v>385</v>
      </c>
      <c r="AJ3" s="27" t="s">
        <v>385</v>
      </c>
      <c r="AK3" s="27" t="s">
        <v>385</v>
      </c>
      <c r="AL3" s="27" t="s">
        <v>385</v>
      </c>
      <c r="AM3" s="27" t="s">
        <v>385</v>
      </c>
      <c r="AN3" s="27" t="s">
        <v>385</v>
      </c>
      <c r="AO3" s="27" t="s">
        <v>385</v>
      </c>
      <c r="AP3" s="27" t="s">
        <v>385</v>
      </c>
      <c r="AQ3" s="27" t="s">
        <v>385</v>
      </c>
      <c r="AR3" s="27" t="s">
        <v>385</v>
      </c>
      <c r="AS3" s="27" t="s">
        <v>385</v>
      </c>
      <c r="AT3" s="27" t="s">
        <v>385</v>
      </c>
      <c r="AU3" s="27" t="s">
        <v>385</v>
      </c>
      <c r="AV3" s="27" t="s">
        <v>385</v>
      </c>
      <c r="AW3" s="27" t="s">
        <v>385</v>
      </c>
      <c r="AX3" s="27" t="s">
        <v>385</v>
      </c>
      <c r="AY3" s="27" t="s">
        <v>385</v>
      </c>
      <c r="AZ3" s="27" t="s">
        <v>385</v>
      </c>
      <c r="BA3" s="27" t="s">
        <v>385</v>
      </c>
      <c r="BB3" s="27" t="s">
        <v>385</v>
      </c>
      <c r="BC3" s="27" t="s">
        <v>385</v>
      </c>
      <c r="BD3" s="27" t="s">
        <v>385</v>
      </c>
      <c r="BE3" s="27" t="s">
        <v>385</v>
      </c>
      <c r="BF3" s="27" t="s">
        <v>385</v>
      </c>
      <c r="BG3" s="27" t="s">
        <v>385</v>
      </c>
      <c r="BH3" s="27" t="s">
        <v>385</v>
      </c>
      <c r="BI3" s="27" t="s">
        <v>385</v>
      </c>
      <c r="BJ3" s="27" t="s">
        <v>385</v>
      </c>
      <c r="BK3" s="27" t="s">
        <v>385</v>
      </c>
    </row>
    <row r="4" spans="1:63" x14ac:dyDescent="0.25">
      <c r="A4">
        <v>1</v>
      </c>
      <c r="B4" t="s">
        <v>5</v>
      </c>
      <c r="C4" t="s">
        <v>7</v>
      </c>
      <c r="D4" s="27">
        <v>0</v>
      </c>
      <c r="E4" s="27">
        <v>0.19</v>
      </c>
      <c r="F4" s="27">
        <v>0.04</v>
      </c>
      <c r="G4" s="27">
        <v>0.23</v>
      </c>
      <c r="H4" s="27">
        <v>273.74</v>
      </c>
      <c r="I4" s="27">
        <v>270.04000000000002</v>
      </c>
      <c r="J4" s="27">
        <v>278.44</v>
      </c>
      <c r="K4" s="27">
        <v>273.83</v>
      </c>
      <c r="L4" s="27">
        <v>1.0900000000000001</v>
      </c>
      <c r="M4" s="27">
        <v>1.68</v>
      </c>
      <c r="N4" s="27">
        <v>0.48</v>
      </c>
      <c r="O4" s="27">
        <v>0</v>
      </c>
      <c r="P4" s="27">
        <v>0.32</v>
      </c>
      <c r="Q4" s="27">
        <v>0.06</v>
      </c>
      <c r="R4" s="27">
        <v>0.38</v>
      </c>
      <c r="S4" s="27">
        <v>260.49</v>
      </c>
      <c r="T4" s="27">
        <v>256.92</v>
      </c>
      <c r="U4" s="27">
        <v>264.17</v>
      </c>
      <c r="V4" s="27">
        <v>260.49</v>
      </c>
      <c r="W4" s="27">
        <v>1.6</v>
      </c>
      <c r="X4" s="27">
        <v>1.95</v>
      </c>
      <c r="Y4" s="27">
        <v>0.97</v>
      </c>
      <c r="Z4" s="27">
        <v>0</v>
      </c>
      <c r="AA4" s="27">
        <v>0.19</v>
      </c>
      <c r="AB4" s="27">
        <v>0.04</v>
      </c>
      <c r="AC4" s="27">
        <v>0.22</v>
      </c>
      <c r="AD4" s="27">
        <v>274.5</v>
      </c>
      <c r="AE4" s="27">
        <v>270.14999999999998</v>
      </c>
      <c r="AF4" s="27">
        <v>280.2</v>
      </c>
      <c r="AG4" s="27">
        <v>274.52999999999997</v>
      </c>
      <c r="AH4" s="27">
        <v>1.1299999999999999</v>
      </c>
      <c r="AI4" s="27">
        <v>1.69</v>
      </c>
      <c r="AJ4" s="27">
        <v>0.54</v>
      </c>
      <c r="AK4" s="27">
        <v>0</v>
      </c>
      <c r="AL4" s="27">
        <v>0.05</v>
      </c>
      <c r="AM4" s="27">
        <v>0.01</v>
      </c>
      <c r="AN4" s="27">
        <v>0.06</v>
      </c>
      <c r="AO4" s="27">
        <v>287.66000000000003</v>
      </c>
      <c r="AP4" s="27">
        <v>283.66000000000003</v>
      </c>
      <c r="AQ4" s="27">
        <v>293.08</v>
      </c>
      <c r="AR4" s="27">
        <v>287.97000000000003</v>
      </c>
      <c r="AS4" s="27">
        <v>0.9</v>
      </c>
      <c r="AT4" s="27">
        <v>1.93</v>
      </c>
      <c r="AU4" s="27">
        <v>0.36</v>
      </c>
      <c r="AV4" s="27">
        <v>0</v>
      </c>
      <c r="AW4" s="27">
        <v>0.21</v>
      </c>
      <c r="AX4" s="27">
        <v>0.04</v>
      </c>
      <c r="AY4" s="27">
        <v>0.25</v>
      </c>
      <c r="AZ4" s="27">
        <v>272.36</v>
      </c>
      <c r="BA4" s="27">
        <v>269.5</v>
      </c>
      <c r="BB4" s="27">
        <v>276.33</v>
      </c>
      <c r="BC4" s="27">
        <v>272.36</v>
      </c>
      <c r="BD4" s="27">
        <v>1.02</v>
      </c>
      <c r="BE4" s="27">
        <v>1.46</v>
      </c>
      <c r="BF4" s="27">
        <v>0.4</v>
      </c>
      <c r="BG4" s="27">
        <v>272.36</v>
      </c>
      <c r="BH4" s="27">
        <v>1.02</v>
      </c>
      <c r="BI4" s="27">
        <v>1.46</v>
      </c>
      <c r="BJ4" s="27">
        <v>0.4</v>
      </c>
      <c r="BK4" s="27">
        <v>6.93</v>
      </c>
    </row>
    <row r="5" spans="1:63" x14ac:dyDescent="0.25">
      <c r="A5">
        <v>1</v>
      </c>
      <c r="B5" t="s">
        <v>5</v>
      </c>
      <c r="C5" t="s">
        <v>8</v>
      </c>
      <c r="D5" s="27">
        <v>0</v>
      </c>
      <c r="E5" s="27">
        <v>0.72</v>
      </c>
      <c r="F5" s="27">
        <v>0.14000000000000001</v>
      </c>
      <c r="G5" s="27">
        <v>0.87</v>
      </c>
      <c r="H5" s="27">
        <v>275.06</v>
      </c>
      <c r="I5" s="27">
        <v>271.67</v>
      </c>
      <c r="J5" s="27">
        <v>279.47000000000003</v>
      </c>
      <c r="K5" s="27">
        <v>275.13</v>
      </c>
      <c r="L5" s="27">
        <v>0.68</v>
      </c>
      <c r="M5" s="27">
        <v>1.19</v>
      </c>
      <c r="N5" s="27">
        <v>0.21</v>
      </c>
      <c r="O5" s="27">
        <v>0</v>
      </c>
      <c r="P5" s="27">
        <v>1.27</v>
      </c>
      <c r="Q5" s="27">
        <v>0.25</v>
      </c>
      <c r="R5" s="27">
        <v>1.53</v>
      </c>
      <c r="S5" s="27">
        <v>263.98</v>
      </c>
      <c r="T5" s="27">
        <v>260.93</v>
      </c>
      <c r="U5" s="27">
        <v>267.3</v>
      </c>
      <c r="V5" s="27">
        <v>263.98</v>
      </c>
      <c r="W5" s="27">
        <v>1.06</v>
      </c>
      <c r="X5" s="27">
        <v>1.33</v>
      </c>
      <c r="Y5" s="27">
        <v>0.59</v>
      </c>
      <c r="Z5" s="27">
        <v>0</v>
      </c>
      <c r="AA5" s="27">
        <v>0.7</v>
      </c>
      <c r="AB5" s="27">
        <v>0.14000000000000001</v>
      </c>
      <c r="AC5" s="27">
        <v>0.84</v>
      </c>
      <c r="AD5" s="27">
        <v>275.29000000000002</v>
      </c>
      <c r="AE5" s="27">
        <v>271.27</v>
      </c>
      <c r="AF5" s="27">
        <v>280.68</v>
      </c>
      <c r="AG5" s="27">
        <v>275.31</v>
      </c>
      <c r="AH5" s="27">
        <v>0.72</v>
      </c>
      <c r="AI5" s="27">
        <v>1.17</v>
      </c>
      <c r="AJ5" s="27">
        <v>0.28999999999999998</v>
      </c>
      <c r="AK5" s="27">
        <v>0</v>
      </c>
      <c r="AL5" s="27">
        <v>0.14000000000000001</v>
      </c>
      <c r="AM5" s="27">
        <v>0.03</v>
      </c>
      <c r="AN5" s="27">
        <v>0.17</v>
      </c>
      <c r="AO5" s="27">
        <v>286.85000000000002</v>
      </c>
      <c r="AP5" s="27">
        <v>282.98</v>
      </c>
      <c r="AQ5" s="27">
        <v>292.05</v>
      </c>
      <c r="AR5" s="27">
        <v>287.08999999999997</v>
      </c>
      <c r="AS5" s="27">
        <v>0.54</v>
      </c>
      <c r="AT5" s="27">
        <v>1.45</v>
      </c>
      <c r="AU5" s="27">
        <v>0.09</v>
      </c>
      <c r="AV5" s="27">
        <v>0</v>
      </c>
      <c r="AW5" s="27">
        <v>0.78</v>
      </c>
      <c r="AX5" s="27">
        <v>0.16</v>
      </c>
      <c r="AY5" s="27">
        <v>0.94</v>
      </c>
      <c r="AZ5" s="27">
        <v>274.17</v>
      </c>
      <c r="BA5" s="27">
        <v>271.52999999999997</v>
      </c>
      <c r="BB5" s="27">
        <v>277.89</v>
      </c>
      <c r="BC5" s="27">
        <v>274.17</v>
      </c>
      <c r="BD5" s="27">
        <v>0.65</v>
      </c>
      <c r="BE5" s="27">
        <v>1.04</v>
      </c>
      <c r="BF5" s="27">
        <v>0.18</v>
      </c>
      <c r="BG5" s="27">
        <v>274.17</v>
      </c>
      <c r="BH5" s="27">
        <v>0.65</v>
      </c>
      <c r="BI5" s="27">
        <v>1.04</v>
      </c>
      <c r="BJ5" s="27">
        <v>0.18</v>
      </c>
      <c r="BK5" s="27">
        <v>55.83</v>
      </c>
    </row>
    <row r="6" spans="1:63" x14ac:dyDescent="0.25">
      <c r="A6">
        <v>2</v>
      </c>
      <c r="B6" t="s">
        <v>9</v>
      </c>
      <c r="C6" t="s">
        <v>6</v>
      </c>
      <c r="D6" s="27">
        <v>0</v>
      </c>
      <c r="E6" s="27">
        <v>0.42</v>
      </c>
      <c r="F6" s="27">
        <v>0.08</v>
      </c>
      <c r="G6" s="27">
        <v>0.51</v>
      </c>
      <c r="H6" s="27">
        <v>293.20999999999998</v>
      </c>
      <c r="I6" s="27">
        <v>289.06</v>
      </c>
      <c r="J6" s="27">
        <v>299.14999999999998</v>
      </c>
      <c r="K6" s="27">
        <v>293.68</v>
      </c>
      <c r="L6" s="27">
        <v>2.77</v>
      </c>
      <c r="M6" s="27">
        <v>3.45</v>
      </c>
      <c r="N6" s="27">
        <v>2.0499999999999998</v>
      </c>
      <c r="O6" s="27">
        <v>0</v>
      </c>
      <c r="P6" s="27">
        <v>0.01</v>
      </c>
      <c r="Q6" s="27">
        <v>0</v>
      </c>
      <c r="R6" s="27">
        <v>0.02</v>
      </c>
      <c r="S6" s="27">
        <v>298.43</v>
      </c>
      <c r="T6" s="27">
        <v>293.55</v>
      </c>
      <c r="U6" s="27">
        <v>304.98</v>
      </c>
      <c r="V6" s="27">
        <v>299.05</v>
      </c>
      <c r="W6" s="27">
        <v>2.86</v>
      </c>
      <c r="X6" s="27">
        <v>3.49</v>
      </c>
      <c r="Y6" s="27">
        <v>2.21</v>
      </c>
      <c r="Z6" s="27">
        <v>0</v>
      </c>
      <c r="AA6" s="27">
        <v>0.27</v>
      </c>
      <c r="AB6" s="27">
        <v>0.05</v>
      </c>
      <c r="AC6" s="27">
        <v>0.32</v>
      </c>
      <c r="AD6" s="27">
        <v>293.39</v>
      </c>
      <c r="AE6" s="27">
        <v>289.60000000000002</v>
      </c>
      <c r="AF6" s="27">
        <v>299.08999999999997</v>
      </c>
      <c r="AG6" s="27">
        <v>293.95</v>
      </c>
      <c r="AH6" s="27">
        <v>2.4500000000000002</v>
      </c>
      <c r="AI6" s="27">
        <v>3.19</v>
      </c>
      <c r="AJ6" s="27">
        <v>1.68</v>
      </c>
      <c r="AK6" s="27">
        <v>0</v>
      </c>
      <c r="AL6" s="27">
        <v>1.0900000000000001</v>
      </c>
      <c r="AM6" s="27">
        <v>0.22</v>
      </c>
      <c r="AN6" s="27">
        <v>1.31</v>
      </c>
      <c r="AO6" s="27">
        <v>288.01</v>
      </c>
      <c r="AP6" s="27">
        <v>284.61</v>
      </c>
      <c r="AQ6" s="27">
        <v>293.14999999999998</v>
      </c>
      <c r="AR6" s="27">
        <v>288.23</v>
      </c>
      <c r="AS6" s="27">
        <v>2.77</v>
      </c>
      <c r="AT6" s="27">
        <v>3.47</v>
      </c>
      <c r="AU6" s="27">
        <v>1.91</v>
      </c>
      <c r="AV6" s="27">
        <v>0</v>
      </c>
      <c r="AW6" s="27">
        <v>0.31</v>
      </c>
      <c r="AX6" s="27">
        <v>0.06</v>
      </c>
      <c r="AY6" s="27">
        <v>0.37</v>
      </c>
      <c r="AZ6" s="27">
        <v>293.02</v>
      </c>
      <c r="BA6" s="27">
        <v>288.47000000000003</v>
      </c>
      <c r="BB6" s="27">
        <v>299.38</v>
      </c>
      <c r="BC6" s="27">
        <v>293.52</v>
      </c>
      <c r="BD6" s="27">
        <v>2.89</v>
      </c>
      <c r="BE6" s="27">
        <v>3.55</v>
      </c>
      <c r="BF6" s="27">
        <v>2.29</v>
      </c>
      <c r="BG6" s="27">
        <v>293.52</v>
      </c>
      <c r="BH6" s="27">
        <v>2.89</v>
      </c>
      <c r="BI6" s="27">
        <v>3.55</v>
      </c>
      <c r="BJ6" s="27">
        <v>2.29</v>
      </c>
      <c r="BK6" s="27">
        <v>7.81</v>
      </c>
    </row>
    <row r="7" spans="1:63" x14ac:dyDescent="0.25">
      <c r="A7">
        <v>2</v>
      </c>
      <c r="B7" t="s">
        <v>9</v>
      </c>
      <c r="C7" t="s">
        <v>7</v>
      </c>
      <c r="D7" s="27">
        <v>0</v>
      </c>
      <c r="E7" s="27">
        <v>3.32</v>
      </c>
      <c r="F7" s="27">
        <v>0.66</v>
      </c>
      <c r="G7" s="27">
        <v>3.98</v>
      </c>
      <c r="H7" s="27">
        <v>291.07</v>
      </c>
      <c r="I7" s="27">
        <v>287.01</v>
      </c>
      <c r="J7" s="27">
        <v>296.82</v>
      </c>
      <c r="K7" s="27">
        <v>291.44</v>
      </c>
      <c r="L7" s="27">
        <v>0.75</v>
      </c>
      <c r="M7" s="27">
        <v>0.94</v>
      </c>
      <c r="N7" s="27">
        <v>0.68</v>
      </c>
      <c r="O7" s="27">
        <v>0</v>
      </c>
      <c r="P7" s="27">
        <v>0.09</v>
      </c>
      <c r="Q7" s="27">
        <v>0.02</v>
      </c>
      <c r="R7" s="27">
        <v>0.11</v>
      </c>
      <c r="S7" s="27">
        <v>295.91000000000003</v>
      </c>
      <c r="T7" s="27">
        <v>291.38</v>
      </c>
      <c r="U7" s="27">
        <v>302.02999999999997</v>
      </c>
      <c r="V7" s="27">
        <v>296.48</v>
      </c>
      <c r="W7" s="27">
        <v>0.77</v>
      </c>
      <c r="X7" s="27">
        <v>0.92</v>
      </c>
      <c r="Y7" s="27">
        <v>0.77</v>
      </c>
      <c r="Z7" s="27">
        <v>0</v>
      </c>
      <c r="AA7" s="27">
        <v>1.95</v>
      </c>
      <c r="AB7" s="27">
        <v>0.39</v>
      </c>
      <c r="AC7" s="27">
        <v>2.34</v>
      </c>
      <c r="AD7" s="27">
        <v>291.45999999999998</v>
      </c>
      <c r="AE7" s="27">
        <v>287.68</v>
      </c>
      <c r="AF7" s="27">
        <v>297.07</v>
      </c>
      <c r="AG7" s="27">
        <v>291.83999999999997</v>
      </c>
      <c r="AH7" s="27">
        <v>0.65</v>
      </c>
      <c r="AI7" s="27">
        <v>0.88</v>
      </c>
      <c r="AJ7" s="27">
        <v>0.56999999999999995</v>
      </c>
      <c r="AK7" s="27">
        <v>0</v>
      </c>
      <c r="AL7" s="27">
        <v>9.09</v>
      </c>
      <c r="AM7" s="27">
        <v>1.82</v>
      </c>
      <c r="AN7" s="27">
        <v>10.9</v>
      </c>
      <c r="AO7" s="27">
        <v>286.07</v>
      </c>
      <c r="AP7" s="27">
        <v>282.52</v>
      </c>
      <c r="AQ7" s="27">
        <v>291.27999999999997</v>
      </c>
      <c r="AR7" s="27">
        <v>286.24</v>
      </c>
      <c r="AS7" s="27">
        <v>0.69</v>
      </c>
      <c r="AT7" s="27">
        <v>0.93</v>
      </c>
      <c r="AU7" s="27">
        <v>0.53</v>
      </c>
      <c r="AV7" s="27">
        <v>0</v>
      </c>
      <c r="AW7" s="27">
        <v>2.14</v>
      </c>
      <c r="AX7" s="27">
        <v>0.43</v>
      </c>
      <c r="AY7" s="27">
        <v>2.56</v>
      </c>
      <c r="AZ7" s="27">
        <v>290.85000000000002</v>
      </c>
      <c r="BA7" s="27">
        <v>286.45999999999998</v>
      </c>
      <c r="BB7" s="27">
        <v>296.94</v>
      </c>
      <c r="BC7" s="27">
        <v>291.23</v>
      </c>
      <c r="BD7" s="27">
        <v>0.76</v>
      </c>
      <c r="BE7" s="27">
        <v>0.94</v>
      </c>
      <c r="BF7" s="27">
        <v>0.75</v>
      </c>
      <c r="BG7" s="27">
        <v>291.23</v>
      </c>
      <c r="BH7" s="27">
        <v>0.76</v>
      </c>
      <c r="BI7" s="27">
        <v>0.94</v>
      </c>
      <c r="BJ7" s="27">
        <v>0.75</v>
      </c>
      <c r="BK7" s="27">
        <v>367.5</v>
      </c>
    </row>
    <row r="8" spans="1:63" x14ac:dyDescent="0.25">
      <c r="A8">
        <v>2</v>
      </c>
      <c r="B8" t="s">
        <v>9</v>
      </c>
      <c r="C8" t="s">
        <v>8</v>
      </c>
      <c r="D8" s="27">
        <v>0</v>
      </c>
      <c r="E8" s="27">
        <v>12.16</v>
      </c>
      <c r="F8" s="27">
        <v>2.4300000000000002</v>
      </c>
      <c r="G8" s="27">
        <v>14.59</v>
      </c>
      <c r="H8" s="27">
        <v>290.91000000000003</v>
      </c>
      <c r="I8" s="27">
        <v>286.64</v>
      </c>
      <c r="J8" s="27">
        <v>296.83</v>
      </c>
      <c r="K8" s="27">
        <v>291.32</v>
      </c>
      <c r="L8" s="27">
        <v>0.34</v>
      </c>
      <c r="M8" s="27">
        <v>0.42</v>
      </c>
      <c r="N8" s="27">
        <v>0.37</v>
      </c>
      <c r="O8" s="27">
        <v>0</v>
      </c>
      <c r="P8" s="27">
        <v>0.54</v>
      </c>
      <c r="Q8" s="27">
        <v>0.11</v>
      </c>
      <c r="R8" s="27">
        <v>0.65</v>
      </c>
      <c r="S8" s="27">
        <v>295.58</v>
      </c>
      <c r="T8" s="27">
        <v>290.8</v>
      </c>
      <c r="U8" s="27">
        <v>301.89</v>
      </c>
      <c r="V8" s="27">
        <v>296.26</v>
      </c>
      <c r="W8" s="27">
        <v>0.36</v>
      </c>
      <c r="X8" s="27">
        <v>0.4</v>
      </c>
      <c r="Y8" s="27">
        <v>0.41</v>
      </c>
      <c r="Z8" s="27">
        <v>0</v>
      </c>
      <c r="AA8" s="27">
        <v>7.93</v>
      </c>
      <c r="AB8" s="27">
        <v>1.58</v>
      </c>
      <c r="AC8" s="27">
        <v>9.52</v>
      </c>
      <c r="AD8" s="27">
        <v>291.42</v>
      </c>
      <c r="AE8" s="27">
        <v>287.39999999999998</v>
      </c>
      <c r="AF8" s="27">
        <v>297.20999999999998</v>
      </c>
      <c r="AG8" s="27">
        <v>291.86</v>
      </c>
      <c r="AH8" s="27">
        <v>0.31</v>
      </c>
      <c r="AI8" s="27">
        <v>0.4</v>
      </c>
      <c r="AJ8" s="27">
        <v>0.33</v>
      </c>
      <c r="AK8" s="27">
        <v>0</v>
      </c>
      <c r="AL8" s="27">
        <v>30.5</v>
      </c>
      <c r="AM8" s="27">
        <v>6.1</v>
      </c>
      <c r="AN8" s="27">
        <v>36.6</v>
      </c>
      <c r="AO8" s="27">
        <v>286.08</v>
      </c>
      <c r="AP8" s="27">
        <v>282.37</v>
      </c>
      <c r="AQ8" s="27">
        <v>291.45999999999998</v>
      </c>
      <c r="AR8" s="27">
        <v>286.24</v>
      </c>
      <c r="AS8" s="27">
        <v>0.3</v>
      </c>
      <c r="AT8" s="27">
        <v>0.4</v>
      </c>
      <c r="AU8" s="27">
        <v>0.26</v>
      </c>
      <c r="AV8" s="27">
        <v>0</v>
      </c>
      <c r="AW8" s="27">
        <v>9.66</v>
      </c>
      <c r="AX8" s="27">
        <v>1.93</v>
      </c>
      <c r="AY8" s="27">
        <v>11.59</v>
      </c>
      <c r="AZ8" s="27">
        <v>290.56</v>
      </c>
      <c r="BA8" s="27">
        <v>285.99</v>
      </c>
      <c r="BB8" s="27">
        <v>296.77999999999997</v>
      </c>
      <c r="BC8" s="27">
        <v>290.95</v>
      </c>
      <c r="BD8" s="27">
        <v>0.31</v>
      </c>
      <c r="BE8" s="27">
        <v>0.39</v>
      </c>
      <c r="BF8" s="27">
        <v>0.38</v>
      </c>
      <c r="BG8" s="27">
        <v>290.95</v>
      </c>
      <c r="BH8" s="27">
        <v>0.31</v>
      </c>
      <c r="BI8" s="27">
        <v>0.39</v>
      </c>
      <c r="BJ8" s="27">
        <v>0.38</v>
      </c>
      <c r="BK8" s="27">
        <v>3525.14</v>
      </c>
    </row>
    <row r="9" spans="1:63" x14ac:dyDescent="0.25">
      <c r="A9">
        <v>3</v>
      </c>
      <c r="B9" t="s">
        <v>10</v>
      </c>
      <c r="C9" t="s">
        <v>6</v>
      </c>
      <c r="D9" s="27">
        <v>0.05</v>
      </c>
      <c r="E9" s="27">
        <v>0.03</v>
      </c>
      <c r="F9" s="27">
        <v>0.04</v>
      </c>
      <c r="G9" s="27">
        <v>7.0000000000000007E-2</v>
      </c>
      <c r="H9" s="27">
        <v>299.18</v>
      </c>
      <c r="I9" s="27">
        <v>296.13</v>
      </c>
      <c r="J9" s="27">
        <v>303.70999999999998</v>
      </c>
      <c r="K9" s="27">
        <v>301.11</v>
      </c>
      <c r="L9" s="27">
        <v>1.86</v>
      </c>
      <c r="M9" s="27">
        <v>2.4900000000000002</v>
      </c>
      <c r="N9" s="27">
        <v>1.33</v>
      </c>
      <c r="O9" s="27">
        <v>0.11</v>
      </c>
      <c r="P9" s="27">
        <v>0</v>
      </c>
      <c r="Q9" s="27">
        <v>7.0000000000000007E-2</v>
      </c>
      <c r="R9" s="27">
        <v>7.0000000000000007E-2</v>
      </c>
      <c r="S9" s="27">
        <v>301.11</v>
      </c>
      <c r="T9" s="27">
        <v>297.94</v>
      </c>
      <c r="U9" s="27">
        <v>305.62</v>
      </c>
      <c r="V9" s="27">
        <v>303.83</v>
      </c>
      <c r="W9" s="27">
        <v>1.94</v>
      </c>
      <c r="X9" s="27">
        <v>2.5299999999999998</v>
      </c>
      <c r="Y9" s="27">
        <v>1.47</v>
      </c>
      <c r="Z9" s="27">
        <v>0.03</v>
      </c>
      <c r="AA9" s="27">
        <v>0.01</v>
      </c>
      <c r="AB9" s="27">
        <v>0.02</v>
      </c>
      <c r="AC9" s="27">
        <v>0.03</v>
      </c>
      <c r="AD9" s="27">
        <v>299.42</v>
      </c>
      <c r="AE9" s="27">
        <v>296.62</v>
      </c>
      <c r="AF9" s="27">
        <v>303.70999999999998</v>
      </c>
      <c r="AG9" s="27">
        <v>301.82</v>
      </c>
      <c r="AH9" s="27">
        <v>1.76</v>
      </c>
      <c r="AI9" s="27">
        <v>2.41</v>
      </c>
      <c r="AJ9" s="27">
        <v>1.1599999999999999</v>
      </c>
      <c r="AK9" s="27">
        <v>0.01</v>
      </c>
      <c r="AL9" s="27">
        <v>0.1</v>
      </c>
      <c r="AM9" s="27">
        <v>0.03</v>
      </c>
      <c r="AN9" s="27">
        <v>0.13</v>
      </c>
      <c r="AO9" s="27">
        <v>296.77</v>
      </c>
      <c r="AP9" s="27">
        <v>293.85000000000002</v>
      </c>
      <c r="AQ9" s="27">
        <v>301.3</v>
      </c>
      <c r="AR9" s="27">
        <v>297.95999999999998</v>
      </c>
      <c r="AS9" s="27">
        <v>1.75</v>
      </c>
      <c r="AT9" s="27">
        <v>2.4300000000000002</v>
      </c>
      <c r="AU9" s="27">
        <v>1.06</v>
      </c>
      <c r="AV9" s="27">
        <v>0.06</v>
      </c>
      <c r="AW9" s="27">
        <v>0.01</v>
      </c>
      <c r="AX9" s="27">
        <v>0.04</v>
      </c>
      <c r="AY9" s="27">
        <v>0.05</v>
      </c>
      <c r="AZ9" s="27">
        <v>299.42</v>
      </c>
      <c r="BA9" s="27">
        <v>296.11</v>
      </c>
      <c r="BB9" s="27">
        <v>304.19</v>
      </c>
      <c r="BC9" s="27">
        <v>300.83</v>
      </c>
      <c r="BD9" s="27">
        <v>1.96</v>
      </c>
      <c r="BE9" s="27">
        <v>2.54</v>
      </c>
      <c r="BF9" s="27">
        <v>1.58</v>
      </c>
      <c r="BG9" s="27">
        <v>300.83</v>
      </c>
      <c r="BH9" s="27">
        <v>1.96</v>
      </c>
      <c r="BI9" s="27">
        <v>2.54</v>
      </c>
      <c r="BJ9" s="27">
        <v>1.58</v>
      </c>
      <c r="BK9" s="27">
        <v>53.01</v>
      </c>
    </row>
    <row r="10" spans="1:63" x14ac:dyDescent="0.25">
      <c r="A10">
        <v>3</v>
      </c>
      <c r="B10" t="s">
        <v>10</v>
      </c>
      <c r="C10" t="s">
        <v>7</v>
      </c>
      <c r="D10" s="27">
        <v>0</v>
      </c>
      <c r="E10" s="27">
        <v>0.57999999999999996</v>
      </c>
      <c r="F10" s="27">
        <v>0.12</v>
      </c>
      <c r="G10" s="27">
        <v>0.7</v>
      </c>
      <c r="H10" s="27">
        <v>297.36</v>
      </c>
      <c r="I10" s="27">
        <v>292.99</v>
      </c>
      <c r="J10" s="27">
        <v>303.98</v>
      </c>
      <c r="K10" s="27">
        <v>298.56</v>
      </c>
      <c r="L10" s="27">
        <v>0.62</v>
      </c>
      <c r="M10" s="27">
        <v>0.68</v>
      </c>
      <c r="N10" s="27">
        <v>1.04</v>
      </c>
      <c r="O10" s="27">
        <v>0</v>
      </c>
      <c r="P10" s="27">
        <v>0</v>
      </c>
      <c r="Q10" s="27">
        <v>0</v>
      </c>
      <c r="R10" s="27">
        <v>0</v>
      </c>
      <c r="S10" s="27">
        <v>299.44</v>
      </c>
      <c r="T10" s="27">
        <v>295.16000000000003</v>
      </c>
      <c r="U10" s="27">
        <v>305.64</v>
      </c>
      <c r="V10" s="27">
        <v>301.39</v>
      </c>
      <c r="W10" s="27">
        <v>0.64</v>
      </c>
      <c r="X10" s="27">
        <v>0.66</v>
      </c>
      <c r="Y10" s="27">
        <v>1.05</v>
      </c>
      <c r="Z10" s="27">
        <v>0</v>
      </c>
      <c r="AA10" s="27">
        <v>0.22</v>
      </c>
      <c r="AB10" s="27">
        <v>0.04</v>
      </c>
      <c r="AC10" s="27">
        <v>0.27</v>
      </c>
      <c r="AD10" s="27">
        <v>297.52999999999997</v>
      </c>
      <c r="AE10" s="27">
        <v>293.52</v>
      </c>
      <c r="AF10" s="27">
        <v>303.92</v>
      </c>
      <c r="AG10" s="27">
        <v>299.01</v>
      </c>
      <c r="AH10" s="27">
        <v>0.57999999999999996</v>
      </c>
      <c r="AI10" s="27">
        <v>0.68</v>
      </c>
      <c r="AJ10" s="27">
        <v>0.97</v>
      </c>
      <c r="AK10" s="27">
        <v>0</v>
      </c>
      <c r="AL10" s="27">
        <v>2.02</v>
      </c>
      <c r="AM10" s="27">
        <v>0.4</v>
      </c>
      <c r="AN10" s="27">
        <v>2.42</v>
      </c>
      <c r="AO10" s="27">
        <v>294.68</v>
      </c>
      <c r="AP10" s="27">
        <v>290.19</v>
      </c>
      <c r="AQ10" s="27">
        <v>301.83</v>
      </c>
      <c r="AR10" s="27">
        <v>295.2</v>
      </c>
      <c r="AS10" s="27">
        <v>0.59</v>
      </c>
      <c r="AT10" s="27">
        <v>0.69</v>
      </c>
      <c r="AU10" s="27">
        <v>1</v>
      </c>
      <c r="AV10" s="27">
        <v>0.01</v>
      </c>
      <c r="AW10" s="27">
        <v>0.09</v>
      </c>
      <c r="AX10" s="27">
        <v>0.02</v>
      </c>
      <c r="AY10" s="27">
        <v>0.12</v>
      </c>
      <c r="AZ10" s="27">
        <v>297.77999999999997</v>
      </c>
      <c r="BA10" s="27">
        <v>293.11</v>
      </c>
      <c r="BB10" s="27">
        <v>304.52</v>
      </c>
      <c r="BC10" s="27">
        <v>298.64999999999998</v>
      </c>
      <c r="BD10" s="27">
        <v>0.63</v>
      </c>
      <c r="BE10" s="27">
        <v>0.62</v>
      </c>
      <c r="BF10" s="27">
        <v>1.0900000000000001</v>
      </c>
      <c r="BG10" s="27">
        <v>298.64999999999998</v>
      </c>
      <c r="BH10" s="27">
        <v>0.63</v>
      </c>
      <c r="BI10" s="27">
        <v>0.62</v>
      </c>
      <c r="BJ10" s="27">
        <v>1.0900000000000001</v>
      </c>
      <c r="BK10" s="27">
        <v>6124.87</v>
      </c>
    </row>
    <row r="11" spans="1:63" x14ac:dyDescent="0.25">
      <c r="A11">
        <v>3</v>
      </c>
      <c r="B11" t="s">
        <v>10</v>
      </c>
      <c r="C11" t="s">
        <v>8</v>
      </c>
      <c r="D11" s="27">
        <v>0</v>
      </c>
      <c r="E11" s="27">
        <v>0.74</v>
      </c>
      <c r="F11" s="27">
        <v>0.15</v>
      </c>
      <c r="G11" s="27">
        <v>0.89</v>
      </c>
      <c r="H11" s="27">
        <v>297.17</v>
      </c>
      <c r="I11" s="27">
        <v>292.52</v>
      </c>
      <c r="J11" s="27">
        <v>304.05</v>
      </c>
      <c r="K11" s="27">
        <v>298.29000000000002</v>
      </c>
      <c r="L11" s="27">
        <v>0.25</v>
      </c>
      <c r="M11" s="27">
        <v>0.02</v>
      </c>
      <c r="N11" s="27">
        <v>0.91</v>
      </c>
      <c r="O11" s="27">
        <v>0</v>
      </c>
      <c r="P11" s="27">
        <v>0</v>
      </c>
      <c r="Q11" s="27">
        <v>0</v>
      </c>
      <c r="R11" s="27">
        <v>0</v>
      </c>
      <c r="S11" s="27">
        <v>299.16000000000003</v>
      </c>
      <c r="T11" s="27">
        <v>294.68</v>
      </c>
      <c r="U11" s="27">
        <v>305.5</v>
      </c>
      <c r="V11" s="27">
        <v>300.99</v>
      </c>
      <c r="W11" s="27">
        <v>0.26</v>
      </c>
      <c r="X11" s="27">
        <v>0.05</v>
      </c>
      <c r="Y11" s="27">
        <v>0.88</v>
      </c>
      <c r="Z11" s="27">
        <v>0</v>
      </c>
      <c r="AA11" s="27">
        <v>0.25</v>
      </c>
      <c r="AB11" s="27">
        <v>0.05</v>
      </c>
      <c r="AC11" s="27">
        <v>0.3</v>
      </c>
      <c r="AD11" s="27">
        <v>297.31</v>
      </c>
      <c r="AE11" s="27">
        <v>293.02</v>
      </c>
      <c r="AF11" s="27">
        <v>303.99</v>
      </c>
      <c r="AG11" s="27">
        <v>298.69</v>
      </c>
      <c r="AH11" s="27">
        <v>0.21</v>
      </c>
      <c r="AI11" s="27">
        <v>0.02</v>
      </c>
      <c r="AJ11" s="27">
        <v>0.86</v>
      </c>
      <c r="AK11" s="27">
        <v>0</v>
      </c>
      <c r="AL11" s="27">
        <v>2.63</v>
      </c>
      <c r="AM11" s="27">
        <v>0.53</v>
      </c>
      <c r="AN11" s="27">
        <v>3.15</v>
      </c>
      <c r="AO11" s="27">
        <v>294.52999999999997</v>
      </c>
      <c r="AP11" s="27">
        <v>289.64</v>
      </c>
      <c r="AQ11" s="27">
        <v>302.11</v>
      </c>
      <c r="AR11" s="27">
        <v>295.01</v>
      </c>
      <c r="AS11" s="27">
        <v>0.22</v>
      </c>
      <c r="AT11" s="27">
        <v>-0.02</v>
      </c>
      <c r="AU11" s="27">
        <v>0.94</v>
      </c>
      <c r="AV11" s="27">
        <v>0</v>
      </c>
      <c r="AW11" s="27">
        <v>0.08</v>
      </c>
      <c r="AX11" s="27">
        <v>0.02</v>
      </c>
      <c r="AY11" s="27">
        <v>0.1</v>
      </c>
      <c r="AZ11" s="27">
        <v>297.64999999999998</v>
      </c>
      <c r="BA11" s="27">
        <v>292.73</v>
      </c>
      <c r="BB11" s="27">
        <v>304.61</v>
      </c>
      <c r="BC11" s="27">
        <v>298.48</v>
      </c>
      <c r="BD11" s="27">
        <v>0.26</v>
      </c>
      <c r="BE11" s="27">
        <v>0</v>
      </c>
      <c r="BF11" s="27">
        <v>0.94</v>
      </c>
      <c r="BG11" s="27">
        <v>298.48</v>
      </c>
      <c r="BH11" s="27">
        <v>0.26</v>
      </c>
      <c r="BI11" s="27">
        <v>0</v>
      </c>
      <c r="BJ11" s="27">
        <v>0.94</v>
      </c>
      <c r="BK11" s="27">
        <v>14533.73</v>
      </c>
    </row>
    <row r="12" spans="1:63" x14ac:dyDescent="0.25">
      <c r="A12">
        <v>4</v>
      </c>
      <c r="B12" t="s">
        <v>11</v>
      </c>
      <c r="C12" t="s">
        <v>6</v>
      </c>
      <c r="D12" s="27">
        <v>0.01</v>
      </c>
      <c r="E12" s="27">
        <v>0</v>
      </c>
      <c r="F12" s="27">
        <v>0</v>
      </c>
      <c r="G12" s="27">
        <v>0</v>
      </c>
      <c r="H12" s="27">
        <v>300.74</v>
      </c>
      <c r="I12" s="27">
        <v>296.19</v>
      </c>
      <c r="J12" s="27">
        <v>307.74</v>
      </c>
      <c r="K12" s="27">
        <v>302.06</v>
      </c>
      <c r="L12" s="27">
        <v>1.02</v>
      </c>
      <c r="M12" s="27">
        <v>1.62</v>
      </c>
      <c r="N12" s="27">
        <v>0.86</v>
      </c>
      <c r="O12" s="27">
        <v>0</v>
      </c>
      <c r="P12" s="27">
        <v>0</v>
      </c>
      <c r="Q12" s="27">
        <v>0</v>
      </c>
      <c r="R12" s="27">
        <v>0</v>
      </c>
      <c r="S12" s="27">
        <v>300.06</v>
      </c>
      <c r="T12" s="27">
        <v>294.64999999999998</v>
      </c>
      <c r="U12" s="27">
        <v>308.47000000000003</v>
      </c>
      <c r="V12" s="27">
        <v>300.45999999999998</v>
      </c>
      <c r="W12" s="27">
        <v>0.85</v>
      </c>
      <c r="X12" s="27">
        <v>1.68</v>
      </c>
      <c r="Y12" s="27">
        <v>0.62</v>
      </c>
      <c r="Z12" s="27">
        <v>0.02</v>
      </c>
      <c r="AA12" s="27">
        <v>0</v>
      </c>
      <c r="AB12" s="27">
        <v>0.01</v>
      </c>
      <c r="AC12" s="27">
        <v>0.01</v>
      </c>
      <c r="AD12" s="27">
        <v>303.18</v>
      </c>
      <c r="AE12" s="27">
        <v>298.33</v>
      </c>
      <c r="AF12" s="27">
        <v>310.38</v>
      </c>
      <c r="AG12" s="27">
        <v>303.74</v>
      </c>
      <c r="AH12" s="27">
        <v>1.24</v>
      </c>
      <c r="AI12" s="27">
        <v>1.8</v>
      </c>
      <c r="AJ12" s="27">
        <v>0.98</v>
      </c>
      <c r="AK12" s="27">
        <v>0</v>
      </c>
      <c r="AL12" s="27">
        <v>0</v>
      </c>
      <c r="AM12" s="27">
        <v>0</v>
      </c>
      <c r="AN12" s="27">
        <v>0</v>
      </c>
      <c r="AO12" s="27">
        <v>299.31</v>
      </c>
      <c r="AP12" s="27">
        <v>295.52999999999997</v>
      </c>
      <c r="AQ12" s="27">
        <v>305.10000000000002</v>
      </c>
      <c r="AR12" s="27">
        <v>301.61</v>
      </c>
      <c r="AS12" s="27">
        <v>1.08</v>
      </c>
      <c r="AT12" s="27">
        <v>1.54</v>
      </c>
      <c r="AU12" s="27">
        <v>1.01</v>
      </c>
      <c r="AV12" s="27">
        <v>0</v>
      </c>
      <c r="AW12" s="27">
        <v>0</v>
      </c>
      <c r="AX12" s="27">
        <v>0</v>
      </c>
      <c r="AY12" s="27">
        <v>0</v>
      </c>
      <c r="AZ12" s="27">
        <v>300.39999999999998</v>
      </c>
      <c r="BA12" s="27">
        <v>296.25</v>
      </c>
      <c r="BB12" s="27">
        <v>307</v>
      </c>
      <c r="BC12" s="27">
        <v>302.44</v>
      </c>
      <c r="BD12" s="27">
        <v>0.95</v>
      </c>
      <c r="BE12" s="27">
        <v>1.48</v>
      </c>
      <c r="BF12" s="27">
        <v>0.81</v>
      </c>
      <c r="BG12" s="27">
        <v>302.44</v>
      </c>
      <c r="BH12" s="27">
        <v>0.95</v>
      </c>
      <c r="BI12" s="27">
        <v>1.48</v>
      </c>
      <c r="BJ12" s="27">
        <v>0.81</v>
      </c>
      <c r="BK12" s="27">
        <v>2.56</v>
      </c>
    </row>
    <row r="13" spans="1:63" x14ac:dyDescent="0.25">
      <c r="A13">
        <v>4</v>
      </c>
      <c r="B13" t="s">
        <v>11</v>
      </c>
      <c r="C13" t="s">
        <v>7</v>
      </c>
      <c r="D13" s="27">
        <v>0</v>
      </c>
      <c r="E13" s="27">
        <v>0</v>
      </c>
      <c r="F13" s="27">
        <v>0</v>
      </c>
      <c r="G13" s="27">
        <v>0</v>
      </c>
      <c r="H13" s="27">
        <v>298.31</v>
      </c>
      <c r="I13" s="27">
        <v>293.86</v>
      </c>
      <c r="J13" s="27">
        <v>305.02</v>
      </c>
      <c r="K13" s="27">
        <v>299.33</v>
      </c>
      <c r="L13" s="27">
        <v>0.45</v>
      </c>
      <c r="M13" s="27">
        <v>0.71</v>
      </c>
      <c r="N13" s="27">
        <v>0.48</v>
      </c>
      <c r="O13" s="27">
        <v>0</v>
      </c>
      <c r="P13" s="27">
        <v>0</v>
      </c>
      <c r="Q13" s="27">
        <v>0</v>
      </c>
      <c r="R13" s="27">
        <v>0</v>
      </c>
      <c r="S13" s="27">
        <v>298.39999999999998</v>
      </c>
      <c r="T13" s="27">
        <v>293.67</v>
      </c>
      <c r="U13" s="27">
        <v>305.45</v>
      </c>
      <c r="V13" s="27">
        <v>299.26</v>
      </c>
      <c r="W13" s="27">
        <v>0.47</v>
      </c>
      <c r="X13" s="27">
        <v>0.77</v>
      </c>
      <c r="Y13" s="27">
        <v>0.52</v>
      </c>
      <c r="Z13" s="27">
        <v>0</v>
      </c>
      <c r="AA13" s="27">
        <v>0</v>
      </c>
      <c r="AB13" s="27">
        <v>0</v>
      </c>
      <c r="AC13" s="27">
        <v>0</v>
      </c>
      <c r="AD13" s="27">
        <v>299.45999999999998</v>
      </c>
      <c r="AE13" s="27">
        <v>295.02999999999997</v>
      </c>
      <c r="AF13" s="27">
        <v>306.24</v>
      </c>
      <c r="AG13" s="27">
        <v>300.75</v>
      </c>
      <c r="AH13" s="27">
        <v>0.48</v>
      </c>
      <c r="AI13" s="27">
        <v>0.77</v>
      </c>
      <c r="AJ13" s="27">
        <v>0.48</v>
      </c>
      <c r="AK13" s="27">
        <v>0</v>
      </c>
      <c r="AL13" s="27">
        <v>0</v>
      </c>
      <c r="AM13" s="27">
        <v>0</v>
      </c>
      <c r="AN13" s="27">
        <v>0</v>
      </c>
      <c r="AO13" s="27">
        <v>297.11</v>
      </c>
      <c r="AP13" s="27">
        <v>292.73</v>
      </c>
      <c r="AQ13" s="27">
        <v>303.70999999999998</v>
      </c>
      <c r="AR13" s="27">
        <v>297.89</v>
      </c>
      <c r="AS13" s="27">
        <v>0.46</v>
      </c>
      <c r="AT13" s="27">
        <v>0.69</v>
      </c>
      <c r="AU13" s="27">
        <v>0.55000000000000004</v>
      </c>
      <c r="AV13" s="27">
        <v>0</v>
      </c>
      <c r="AW13" s="27">
        <v>0</v>
      </c>
      <c r="AX13" s="27">
        <v>0</v>
      </c>
      <c r="AY13" s="27">
        <v>0</v>
      </c>
      <c r="AZ13" s="27">
        <v>298.27999999999997</v>
      </c>
      <c r="BA13" s="27">
        <v>294.02999999999997</v>
      </c>
      <c r="BB13" s="27">
        <v>304.7</v>
      </c>
      <c r="BC13" s="27">
        <v>299.44</v>
      </c>
      <c r="BD13" s="27">
        <v>0.36</v>
      </c>
      <c r="BE13" s="27">
        <v>0.6</v>
      </c>
      <c r="BF13" s="27">
        <v>0.36</v>
      </c>
      <c r="BG13" s="27">
        <v>299.44</v>
      </c>
      <c r="BH13" s="27">
        <v>0.36</v>
      </c>
      <c r="BI13" s="27">
        <v>0.6</v>
      </c>
      <c r="BJ13" s="27">
        <v>0.36</v>
      </c>
      <c r="BK13" s="27">
        <v>1075.06</v>
      </c>
    </row>
    <row r="14" spans="1:63" x14ac:dyDescent="0.25">
      <c r="A14">
        <v>4</v>
      </c>
      <c r="B14" t="s">
        <v>11</v>
      </c>
      <c r="C14" t="s">
        <v>8</v>
      </c>
      <c r="D14" s="27">
        <v>0</v>
      </c>
      <c r="E14" s="27">
        <v>0</v>
      </c>
      <c r="F14" s="27">
        <v>0</v>
      </c>
      <c r="G14" s="27">
        <v>0</v>
      </c>
      <c r="H14" s="27">
        <v>298.3</v>
      </c>
      <c r="I14" s="27">
        <v>293.64</v>
      </c>
      <c r="J14" s="27">
        <v>305.33999999999997</v>
      </c>
      <c r="K14" s="27">
        <v>299.27</v>
      </c>
      <c r="L14" s="27">
        <v>0.39</v>
      </c>
      <c r="M14" s="27">
        <v>0.54</v>
      </c>
      <c r="N14" s="27">
        <v>0.56000000000000005</v>
      </c>
      <c r="O14" s="27">
        <v>0</v>
      </c>
      <c r="P14" s="27">
        <v>0</v>
      </c>
      <c r="Q14" s="27">
        <v>0</v>
      </c>
      <c r="R14" s="27">
        <v>0</v>
      </c>
      <c r="S14" s="27">
        <v>298.32</v>
      </c>
      <c r="T14" s="27">
        <v>293.48</v>
      </c>
      <c r="U14" s="27">
        <v>305.57</v>
      </c>
      <c r="V14" s="27">
        <v>299.17</v>
      </c>
      <c r="W14" s="27">
        <v>0.38</v>
      </c>
      <c r="X14" s="27">
        <v>0.56000000000000005</v>
      </c>
      <c r="Y14" s="27">
        <v>0.56000000000000005</v>
      </c>
      <c r="Z14" s="27">
        <v>0</v>
      </c>
      <c r="AA14" s="27">
        <v>0</v>
      </c>
      <c r="AB14" s="27">
        <v>0</v>
      </c>
      <c r="AC14" s="27">
        <v>0</v>
      </c>
      <c r="AD14" s="27">
        <v>299.35000000000002</v>
      </c>
      <c r="AE14" s="27">
        <v>294.77</v>
      </c>
      <c r="AF14" s="27">
        <v>306.41000000000003</v>
      </c>
      <c r="AG14" s="27">
        <v>300.61</v>
      </c>
      <c r="AH14" s="27">
        <v>0.42</v>
      </c>
      <c r="AI14" s="27">
        <v>0.61</v>
      </c>
      <c r="AJ14" s="27">
        <v>0.54</v>
      </c>
      <c r="AK14" s="27">
        <v>0</v>
      </c>
      <c r="AL14" s="27">
        <v>0</v>
      </c>
      <c r="AM14" s="27">
        <v>0</v>
      </c>
      <c r="AN14" s="27">
        <v>0</v>
      </c>
      <c r="AO14" s="27">
        <v>297.20999999999998</v>
      </c>
      <c r="AP14" s="27">
        <v>292.45999999999998</v>
      </c>
      <c r="AQ14" s="27">
        <v>304.37</v>
      </c>
      <c r="AR14" s="27">
        <v>297.89</v>
      </c>
      <c r="AS14" s="27">
        <v>0.43</v>
      </c>
      <c r="AT14" s="27">
        <v>0.53</v>
      </c>
      <c r="AU14" s="27">
        <v>0.67</v>
      </c>
      <c r="AV14" s="27">
        <v>0</v>
      </c>
      <c r="AW14" s="27">
        <v>0</v>
      </c>
      <c r="AX14" s="27">
        <v>0</v>
      </c>
      <c r="AY14" s="27">
        <v>0</v>
      </c>
      <c r="AZ14" s="27">
        <v>298.33</v>
      </c>
      <c r="BA14" s="27">
        <v>293.88</v>
      </c>
      <c r="BB14" s="27">
        <v>305.04000000000002</v>
      </c>
      <c r="BC14" s="27">
        <v>299.45</v>
      </c>
      <c r="BD14" s="27">
        <v>0.34</v>
      </c>
      <c r="BE14" s="27">
        <v>0.48</v>
      </c>
      <c r="BF14" s="27">
        <v>0.47</v>
      </c>
      <c r="BG14" s="27">
        <v>299.45</v>
      </c>
      <c r="BH14" s="27">
        <v>0.34</v>
      </c>
      <c r="BI14" s="27">
        <v>0.48</v>
      </c>
      <c r="BJ14" s="27">
        <v>0.47</v>
      </c>
      <c r="BK14" s="27">
        <v>3690.27</v>
      </c>
    </row>
    <row r="15" spans="1:63" x14ac:dyDescent="0.25">
      <c r="A15">
        <v>5</v>
      </c>
      <c r="B15" t="s">
        <v>12</v>
      </c>
      <c r="C15" t="s">
        <v>6</v>
      </c>
      <c r="D15" s="27">
        <v>0</v>
      </c>
      <c r="E15" s="27">
        <v>0.3</v>
      </c>
      <c r="F15" s="27">
        <v>0.06</v>
      </c>
      <c r="G15" s="27">
        <v>0.36</v>
      </c>
      <c r="H15" s="27">
        <v>289.85000000000002</v>
      </c>
      <c r="I15" s="27">
        <v>286.29000000000002</v>
      </c>
      <c r="J15" s="27">
        <v>294.05</v>
      </c>
      <c r="K15" s="27">
        <v>290.31</v>
      </c>
      <c r="L15" s="27">
        <v>0.91</v>
      </c>
      <c r="M15" s="27">
        <v>1</v>
      </c>
      <c r="N15" s="27">
        <v>0.85</v>
      </c>
      <c r="O15" s="27">
        <v>0</v>
      </c>
      <c r="P15" s="27">
        <v>0.75</v>
      </c>
      <c r="Q15" s="27">
        <v>0.15</v>
      </c>
      <c r="R15" s="27">
        <v>0.91</v>
      </c>
      <c r="S15" s="27">
        <v>279.56</v>
      </c>
      <c r="T15" s="27">
        <v>276.95</v>
      </c>
      <c r="U15" s="27">
        <v>282.67</v>
      </c>
      <c r="V15" s="27">
        <v>279.56</v>
      </c>
      <c r="W15" s="27">
        <v>1.03</v>
      </c>
      <c r="X15" s="27">
        <v>1.0900000000000001</v>
      </c>
      <c r="Y15" s="27">
        <v>0.79</v>
      </c>
      <c r="Z15" s="27">
        <v>0</v>
      </c>
      <c r="AA15" s="27">
        <v>0.28999999999999998</v>
      </c>
      <c r="AB15" s="27">
        <v>0.06</v>
      </c>
      <c r="AC15" s="27">
        <v>0.35</v>
      </c>
      <c r="AD15" s="27">
        <v>287.89999999999998</v>
      </c>
      <c r="AE15" s="27">
        <v>284.04000000000002</v>
      </c>
      <c r="AF15" s="27">
        <v>292.33999999999997</v>
      </c>
      <c r="AG15" s="27">
        <v>288.32</v>
      </c>
      <c r="AH15" s="27">
        <v>0.93</v>
      </c>
      <c r="AI15" s="27">
        <v>0.96</v>
      </c>
      <c r="AJ15" s="27">
        <v>1.01</v>
      </c>
      <c r="AK15" s="27">
        <v>0</v>
      </c>
      <c r="AL15" s="27">
        <v>0</v>
      </c>
      <c r="AM15" s="27">
        <v>0</v>
      </c>
      <c r="AN15" s="27">
        <v>0</v>
      </c>
      <c r="AO15" s="27">
        <v>300.98</v>
      </c>
      <c r="AP15" s="27">
        <v>296.56</v>
      </c>
      <c r="AQ15" s="27">
        <v>306.10000000000002</v>
      </c>
      <c r="AR15" s="27">
        <v>301.77999999999997</v>
      </c>
      <c r="AS15" s="27">
        <v>1.05</v>
      </c>
      <c r="AT15" s="27">
        <v>1.1599999999999999</v>
      </c>
      <c r="AU15" s="27">
        <v>1.1599999999999999</v>
      </c>
      <c r="AV15" s="27">
        <v>0</v>
      </c>
      <c r="AW15" s="27">
        <v>0.16</v>
      </c>
      <c r="AX15" s="27">
        <v>0.03</v>
      </c>
      <c r="AY15" s="27">
        <v>0.19</v>
      </c>
      <c r="AZ15" s="27">
        <v>291.01</v>
      </c>
      <c r="BA15" s="27">
        <v>287.68</v>
      </c>
      <c r="BB15" s="27">
        <v>295.11</v>
      </c>
      <c r="BC15" s="27">
        <v>291.64999999999998</v>
      </c>
      <c r="BD15" s="27">
        <v>0.84</v>
      </c>
      <c r="BE15" s="27">
        <v>0.99</v>
      </c>
      <c r="BF15" s="27">
        <v>0.67</v>
      </c>
      <c r="BG15" s="27">
        <v>291.64999999999998</v>
      </c>
      <c r="BH15" s="27">
        <v>0.84</v>
      </c>
      <c r="BI15" s="27">
        <v>0.99</v>
      </c>
      <c r="BJ15" s="27">
        <v>0.67</v>
      </c>
      <c r="BK15" s="27">
        <v>12.04</v>
      </c>
    </row>
    <row r="16" spans="1:63" x14ac:dyDescent="0.25">
      <c r="A16">
        <v>5</v>
      </c>
      <c r="B16" t="s">
        <v>12</v>
      </c>
      <c r="C16" t="s">
        <v>7</v>
      </c>
      <c r="D16" s="27">
        <v>0</v>
      </c>
      <c r="E16" s="27">
        <v>15.52</v>
      </c>
      <c r="F16" s="27">
        <v>3.1</v>
      </c>
      <c r="G16" s="27">
        <v>18.63</v>
      </c>
      <c r="H16" s="27">
        <v>284.13</v>
      </c>
      <c r="I16" s="27">
        <v>278.83999999999997</v>
      </c>
      <c r="J16" s="27">
        <v>290.29000000000002</v>
      </c>
      <c r="K16" s="27">
        <v>284.13</v>
      </c>
      <c r="L16" s="27">
        <v>0.63</v>
      </c>
      <c r="M16" s="27">
        <v>0.91</v>
      </c>
      <c r="N16" s="27">
        <v>0.49</v>
      </c>
      <c r="O16" s="27">
        <v>0</v>
      </c>
      <c r="P16" s="27">
        <v>42.92</v>
      </c>
      <c r="Q16" s="27">
        <v>8.58</v>
      </c>
      <c r="R16" s="27">
        <v>51.5</v>
      </c>
      <c r="S16" s="27">
        <v>270.83999999999997</v>
      </c>
      <c r="T16" s="27">
        <v>266.97000000000003</v>
      </c>
      <c r="U16" s="27">
        <v>275.39999999999998</v>
      </c>
      <c r="V16" s="27">
        <v>270.83999999999997</v>
      </c>
      <c r="W16" s="27">
        <v>1.07</v>
      </c>
      <c r="X16" s="27">
        <v>1.24</v>
      </c>
      <c r="Y16" s="27">
        <v>0.88</v>
      </c>
      <c r="Z16" s="27">
        <v>0</v>
      </c>
      <c r="AA16" s="27">
        <v>10.96</v>
      </c>
      <c r="AB16" s="27">
        <v>2.19</v>
      </c>
      <c r="AC16" s="27">
        <v>13.16</v>
      </c>
      <c r="AD16" s="27">
        <v>284.16000000000003</v>
      </c>
      <c r="AE16" s="27">
        <v>278.69</v>
      </c>
      <c r="AF16" s="27">
        <v>290.31</v>
      </c>
      <c r="AG16" s="27">
        <v>284.27</v>
      </c>
      <c r="AH16" s="27">
        <v>0.49</v>
      </c>
      <c r="AI16" s="27">
        <v>0.7</v>
      </c>
      <c r="AJ16" s="27">
        <v>0.49</v>
      </c>
      <c r="AK16" s="27">
        <v>0</v>
      </c>
      <c r="AL16" s="27">
        <v>0.01</v>
      </c>
      <c r="AM16" s="27">
        <v>0</v>
      </c>
      <c r="AN16" s="27">
        <v>0.02</v>
      </c>
      <c r="AO16" s="27">
        <v>297.11</v>
      </c>
      <c r="AP16" s="27">
        <v>290.51</v>
      </c>
      <c r="AQ16" s="27">
        <v>304.48</v>
      </c>
      <c r="AR16" s="27">
        <v>296.89999999999998</v>
      </c>
      <c r="AS16" s="27">
        <v>0.64</v>
      </c>
      <c r="AT16" s="27">
        <v>0.98</v>
      </c>
      <c r="AU16" s="27">
        <v>0.55000000000000004</v>
      </c>
      <c r="AV16" s="27">
        <v>0</v>
      </c>
      <c r="AW16" s="27">
        <v>8.09</v>
      </c>
      <c r="AX16" s="27">
        <v>1.62</v>
      </c>
      <c r="AY16" s="27">
        <v>9.7100000000000009</v>
      </c>
      <c r="AZ16" s="27">
        <v>284.44</v>
      </c>
      <c r="BA16" s="27">
        <v>279.22000000000003</v>
      </c>
      <c r="BB16" s="27">
        <v>291.01</v>
      </c>
      <c r="BC16" s="27">
        <v>284.52</v>
      </c>
      <c r="BD16" s="27">
        <v>0.63</v>
      </c>
      <c r="BE16" s="27">
        <v>0.99</v>
      </c>
      <c r="BF16" s="27">
        <v>0.35</v>
      </c>
      <c r="BG16" s="27">
        <v>284.52</v>
      </c>
      <c r="BH16" s="27">
        <v>0.63</v>
      </c>
      <c r="BI16" s="27">
        <v>0.99</v>
      </c>
      <c r="BJ16" s="27">
        <v>0.35</v>
      </c>
      <c r="BK16" s="27">
        <v>1555.92</v>
      </c>
    </row>
    <row r="17" spans="1:63" x14ac:dyDescent="0.25">
      <c r="A17">
        <v>5</v>
      </c>
      <c r="B17" t="s">
        <v>12</v>
      </c>
      <c r="C17" t="s">
        <v>8</v>
      </c>
      <c r="D17" s="27">
        <v>0</v>
      </c>
      <c r="E17" s="27">
        <v>31.56</v>
      </c>
      <c r="F17" s="27">
        <v>6.31</v>
      </c>
      <c r="G17" s="27">
        <v>37.869999999999997</v>
      </c>
      <c r="H17" s="27">
        <v>283.98</v>
      </c>
      <c r="I17" s="27">
        <v>278.48</v>
      </c>
      <c r="J17" s="27">
        <v>290.23</v>
      </c>
      <c r="K17" s="27">
        <v>283.94</v>
      </c>
      <c r="L17" s="27">
        <v>0.6</v>
      </c>
      <c r="M17" s="27">
        <v>0.77</v>
      </c>
      <c r="N17" s="27">
        <v>0.45</v>
      </c>
      <c r="O17" s="27">
        <v>0</v>
      </c>
      <c r="P17" s="27">
        <v>89.04</v>
      </c>
      <c r="Q17" s="27">
        <v>17.809999999999999</v>
      </c>
      <c r="R17" s="27">
        <v>106.84</v>
      </c>
      <c r="S17" s="27">
        <v>270.37</v>
      </c>
      <c r="T17" s="27">
        <v>266.37</v>
      </c>
      <c r="U17" s="27">
        <v>275.01</v>
      </c>
      <c r="V17" s="27">
        <v>270.38</v>
      </c>
      <c r="W17" s="27">
        <v>0.91</v>
      </c>
      <c r="X17" s="27">
        <v>1.05</v>
      </c>
      <c r="Y17" s="27">
        <v>0.68</v>
      </c>
      <c r="Z17" s="27">
        <v>0</v>
      </c>
      <c r="AA17" s="27">
        <v>24.87</v>
      </c>
      <c r="AB17" s="27">
        <v>4.9800000000000004</v>
      </c>
      <c r="AC17" s="27">
        <v>29.85</v>
      </c>
      <c r="AD17" s="27">
        <v>284.04000000000002</v>
      </c>
      <c r="AE17" s="27">
        <v>278.43</v>
      </c>
      <c r="AF17" s="27">
        <v>290.24</v>
      </c>
      <c r="AG17" s="27">
        <v>284.13</v>
      </c>
      <c r="AH17" s="27">
        <v>0.4</v>
      </c>
      <c r="AI17" s="27">
        <v>0.56000000000000005</v>
      </c>
      <c r="AJ17" s="27">
        <v>0.37</v>
      </c>
      <c r="AK17" s="27">
        <v>0</v>
      </c>
      <c r="AL17" s="27">
        <v>0.02</v>
      </c>
      <c r="AM17" s="27">
        <v>0</v>
      </c>
      <c r="AN17" s="27">
        <v>0.02</v>
      </c>
      <c r="AO17" s="27">
        <v>297.14999999999998</v>
      </c>
      <c r="AP17" s="27">
        <v>290.26</v>
      </c>
      <c r="AQ17" s="27">
        <v>304.64999999999998</v>
      </c>
      <c r="AR17" s="27">
        <v>296.87</v>
      </c>
      <c r="AS17" s="27">
        <v>0.69</v>
      </c>
      <c r="AT17" s="27">
        <v>0.85</v>
      </c>
      <c r="AU17" s="27">
        <v>0.64</v>
      </c>
      <c r="AV17" s="27">
        <v>0</v>
      </c>
      <c r="AW17" s="27">
        <v>12.23</v>
      </c>
      <c r="AX17" s="27">
        <v>2.44</v>
      </c>
      <c r="AY17" s="27">
        <v>14.67</v>
      </c>
      <c r="AZ17" s="27">
        <v>284.37</v>
      </c>
      <c r="BA17" s="27">
        <v>278.88</v>
      </c>
      <c r="BB17" s="27">
        <v>291.07</v>
      </c>
      <c r="BC17" s="27">
        <v>284.43</v>
      </c>
      <c r="BD17" s="27">
        <v>0.7</v>
      </c>
      <c r="BE17" s="27">
        <v>0.88</v>
      </c>
      <c r="BF17" s="27">
        <v>0.45</v>
      </c>
      <c r="BG17" s="27">
        <v>284.43</v>
      </c>
      <c r="BH17" s="27">
        <v>0.7</v>
      </c>
      <c r="BI17" s="27">
        <v>0.88</v>
      </c>
      <c r="BJ17" s="27">
        <v>0.45</v>
      </c>
      <c r="BK17" s="27">
        <v>6012.65</v>
      </c>
    </row>
    <row r="18" spans="1:63" x14ac:dyDescent="0.25">
      <c r="A18">
        <v>6</v>
      </c>
      <c r="B18" t="s">
        <v>13</v>
      </c>
      <c r="C18" t="s">
        <v>6</v>
      </c>
      <c r="D18" s="27">
        <v>0</v>
      </c>
      <c r="E18" s="27">
        <v>1.02</v>
      </c>
      <c r="F18" s="27">
        <v>0.21</v>
      </c>
      <c r="G18" s="27">
        <v>1.22</v>
      </c>
      <c r="H18" s="27">
        <v>282.24</v>
      </c>
      <c r="I18" s="27">
        <v>278.39</v>
      </c>
      <c r="J18" s="27">
        <v>286.92</v>
      </c>
      <c r="K18" s="27">
        <v>282.54000000000002</v>
      </c>
      <c r="L18" s="27">
        <v>2.1</v>
      </c>
      <c r="M18" s="27">
        <v>2.82</v>
      </c>
      <c r="N18" s="27">
        <v>1.47</v>
      </c>
      <c r="O18" s="27">
        <v>0</v>
      </c>
      <c r="P18" s="27">
        <v>2.1800000000000002</v>
      </c>
      <c r="Q18" s="27">
        <v>0.44</v>
      </c>
      <c r="R18" s="27">
        <v>2.62</v>
      </c>
      <c r="S18" s="27">
        <v>269.52999999999997</v>
      </c>
      <c r="T18" s="27">
        <v>266.18</v>
      </c>
      <c r="U18" s="27">
        <v>273.22000000000003</v>
      </c>
      <c r="V18" s="27">
        <v>269.52999999999997</v>
      </c>
      <c r="W18" s="27">
        <v>2.78</v>
      </c>
      <c r="X18" s="27">
        <v>3.35</v>
      </c>
      <c r="Y18" s="27">
        <v>2.19</v>
      </c>
      <c r="Z18" s="27">
        <v>0</v>
      </c>
      <c r="AA18" s="27">
        <v>1.02</v>
      </c>
      <c r="AB18" s="27">
        <v>0.2</v>
      </c>
      <c r="AC18" s="27">
        <v>1.22</v>
      </c>
      <c r="AD18" s="27">
        <v>281.37</v>
      </c>
      <c r="AE18" s="27">
        <v>277.2</v>
      </c>
      <c r="AF18" s="27">
        <v>286.56</v>
      </c>
      <c r="AG18" s="27">
        <v>281.49</v>
      </c>
      <c r="AH18" s="27">
        <v>2.39</v>
      </c>
      <c r="AI18" s="27">
        <v>2.85</v>
      </c>
      <c r="AJ18" s="27">
        <v>2.14</v>
      </c>
      <c r="AK18" s="27">
        <v>0.01</v>
      </c>
      <c r="AL18" s="27">
        <v>0.04</v>
      </c>
      <c r="AM18" s="27">
        <v>0.02</v>
      </c>
      <c r="AN18" s="27">
        <v>0.05</v>
      </c>
      <c r="AO18" s="27">
        <v>294.41000000000003</v>
      </c>
      <c r="AP18" s="27">
        <v>289.92</v>
      </c>
      <c r="AQ18" s="27">
        <v>299.88</v>
      </c>
      <c r="AR18" s="27">
        <v>295.3</v>
      </c>
      <c r="AS18" s="27">
        <v>1.72</v>
      </c>
      <c r="AT18" s="27">
        <v>2.74</v>
      </c>
      <c r="AU18" s="27">
        <v>1</v>
      </c>
      <c r="AV18" s="27">
        <v>0</v>
      </c>
      <c r="AW18" s="27">
        <v>0.82</v>
      </c>
      <c r="AX18" s="27">
        <v>0.16</v>
      </c>
      <c r="AY18" s="27">
        <v>0.98</v>
      </c>
      <c r="AZ18" s="27">
        <v>283.66000000000003</v>
      </c>
      <c r="BA18" s="27">
        <v>280.27</v>
      </c>
      <c r="BB18" s="27">
        <v>288.01</v>
      </c>
      <c r="BC18" s="27">
        <v>283.83999999999997</v>
      </c>
      <c r="BD18" s="27">
        <v>1.79</v>
      </c>
      <c r="BE18" s="27">
        <v>2.6</v>
      </c>
      <c r="BF18" s="27">
        <v>0.85</v>
      </c>
      <c r="BG18" s="27">
        <v>283.83999999999997</v>
      </c>
      <c r="BH18" s="27">
        <v>1.79</v>
      </c>
      <c r="BI18" s="27">
        <v>2.6</v>
      </c>
      <c r="BJ18" s="27">
        <v>0.85</v>
      </c>
      <c r="BK18" s="27">
        <v>8</v>
      </c>
    </row>
    <row r="19" spans="1:63" x14ac:dyDescent="0.25">
      <c r="A19">
        <v>6</v>
      </c>
      <c r="B19" t="s">
        <v>13</v>
      </c>
      <c r="C19" t="s">
        <v>7</v>
      </c>
      <c r="D19" s="27">
        <v>0</v>
      </c>
      <c r="E19" s="27">
        <v>47.01</v>
      </c>
      <c r="F19" s="27">
        <v>9.4</v>
      </c>
      <c r="G19" s="27">
        <v>56.42</v>
      </c>
      <c r="H19" s="27">
        <v>279.52</v>
      </c>
      <c r="I19" s="27">
        <v>275.19</v>
      </c>
      <c r="J19" s="27">
        <v>284.83999999999997</v>
      </c>
      <c r="K19" s="27">
        <v>279.68</v>
      </c>
      <c r="L19" s="27">
        <v>0.91</v>
      </c>
      <c r="M19" s="27">
        <v>1.4</v>
      </c>
      <c r="N19" s="27">
        <v>0.54</v>
      </c>
      <c r="O19" s="27">
        <v>0</v>
      </c>
      <c r="P19" s="27">
        <v>101.8</v>
      </c>
      <c r="Q19" s="27">
        <v>20.36</v>
      </c>
      <c r="R19" s="27">
        <v>122.16</v>
      </c>
      <c r="S19" s="27">
        <v>267.14</v>
      </c>
      <c r="T19" s="27">
        <v>263.3</v>
      </c>
      <c r="U19" s="27">
        <v>271.38</v>
      </c>
      <c r="V19" s="27">
        <v>267.14</v>
      </c>
      <c r="W19" s="27">
        <v>1.24</v>
      </c>
      <c r="X19" s="27">
        <v>1.63</v>
      </c>
      <c r="Y19" s="27">
        <v>0.78</v>
      </c>
      <c r="Z19" s="27">
        <v>0</v>
      </c>
      <c r="AA19" s="27">
        <v>45.48</v>
      </c>
      <c r="AB19" s="27">
        <v>9.1</v>
      </c>
      <c r="AC19" s="27">
        <v>54.58</v>
      </c>
      <c r="AD19" s="27">
        <v>278.8</v>
      </c>
      <c r="AE19" s="27">
        <v>274.18</v>
      </c>
      <c r="AF19" s="27">
        <v>284.60000000000002</v>
      </c>
      <c r="AG19" s="27">
        <v>278.87</v>
      </c>
      <c r="AH19" s="27">
        <v>1.03</v>
      </c>
      <c r="AI19" s="27">
        <v>1.33</v>
      </c>
      <c r="AJ19" s="27">
        <v>0.93</v>
      </c>
      <c r="AK19" s="27">
        <v>0</v>
      </c>
      <c r="AL19" s="27">
        <v>2.08</v>
      </c>
      <c r="AM19" s="27">
        <v>0.42</v>
      </c>
      <c r="AN19" s="27">
        <v>2.5</v>
      </c>
      <c r="AO19" s="27">
        <v>291.36</v>
      </c>
      <c r="AP19" s="27">
        <v>286.22000000000003</v>
      </c>
      <c r="AQ19" s="27">
        <v>297.62</v>
      </c>
      <c r="AR19" s="27">
        <v>291.86</v>
      </c>
      <c r="AS19" s="27">
        <v>0.87</v>
      </c>
      <c r="AT19" s="27">
        <v>1.58</v>
      </c>
      <c r="AU19" s="27">
        <v>0.51</v>
      </c>
      <c r="AV19" s="27">
        <v>0</v>
      </c>
      <c r="AW19" s="27">
        <v>38.69</v>
      </c>
      <c r="AX19" s="27">
        <v>7.74</v>
      </c>
      <c r="AY19" s="27">
        <v>46.43</v>
      </c>
      <c r="AZ19" s="27">
        <v>280.77</v>
      </c>
      <c r="BA19" s="27">
        <v>277.08</v>
      </c>
      <c r="BB19" s="27">
        <v>285.75</v>
      </c>
      <c r="BC19" s="27">
        <v>280.88</v>
      </c>
      <c r="BD19" s="27">
        <v>0.76</v>
      </c>
      <c r="BE19" s="27">
        <v>1.31</v>
      </c>
      <c r="BF19" s="27">
        <v>0.22</v>
      </c>
      <c r="BG19" s="27">
        <v>280.88</v>
      </c>
      <c r="BH19" s="27">
        <v>0.76</v>
      </c>
      <c r="BI19" s="27">
        <v>1.31</v>
      </c>
      <c r="BJ19" s="27">
        <v>0.22</v>
      </c>
      <c r="BK19" s="27">
        <v>1070.58</v>
      </c>
    </row>
    <row r="20" spans="1:63" x14ac:dyDescent="0.25">
      <c r="A20">
        <v>6</v>
      </c>
      <c r="B20" t="s">
        <v>13</v>
      </c>
      <c r="C20" t="s">
        <v>8</v>
      </c>
      <c r="D20" s="27">
        <v>0</v>
      </c>
      <c r="E20" s="27">
        <v>74.45</v>
      </c>
      <c r="F20" s="27">
        <v>14.89</v>
      </c>
      <c r="G20" s="27">
        <v>89.34</v>
      </c>
      <c r="H20" s="27">
        <v>278.92</v>
      </c>
      <c r="I20" s="27">
        <v>274.29000000000002</v>
      </c>
      <c r="J20" s="27">
        <v>284.60000000000002</v>
      </c>
      <c r="K20" s="27">
        <v>279.08</v>
      </c>
      <c r="L20" s="27">
        <v>0.47</v>
      </c>
      <c r="M20" s="27">
        <v>0.64</v>
      </c>
      <c r="N20" s="27">
        <v>0.45</v>
      </c>
      <c r="O20" s="27">
        <v>0</v>
      </c>
      <c r="P20" s="27">
        <v>160.47999999999999</v>
      </c>
      <c r="Q20" s="27">
        <v>32.1</v>
      </c>
      <c r="R20" s="27">
        <v>192.57</v>
      </c>
      <c r="S20" s="27">
        <v>266.32</v>
      </c>
      <c r="T20" s="27">
        <v>262.32</v>
      </c>
      <c r="U20" s="27">
        <v>270.83</v>
      </c>
      <c r="V20" s="27">
        <v>266.32</v>
      </c>
      <c r="W20" s="27">
        <v>0.67</v>
      </c>
      <c r="X20" s="27">
        <v>0.85</v>
      </c>
      <c r="Y20" s="27">
        <v>0.47</v>
      </c>
      <c r="Z20" s="27">
        <v>0</v>
      </c>
      <c r="AA20" s="27">
        <v>71.819999999999993</v>
      </c>
      <c r="AB20" s="27">
        <v>14.37</v>
      </c>
      <c r="AC20" s="27">
        <v>86.2</v>
      </c>
      <c r="AD20" s="27">
        <v>278.18</v>
      </c>
      <c r="AE20" s="27">
        <v>273.29000000000002</v>
      </c>
      <c r="AF20" s="27">
        <v>284.3</v>
      </c>
      <c r="AG20" s="27">
        <v>278.26</v>
      </c>
      <c r="AH20" s="27">
        <v>0.56000000000000005</v>
      </c>
      <c r="AI20" s="27">
        <v>0.56000000000000005</v>
      </c>
      <c r="AJ20" s="27">
        <v>0.78</v>
      </c>
      <c r="AK20" s="27">
        <v>0</v>
      </c>
      <c r="AL20" s="27">
        <v>3.42</v>
      </c>
      <c r="AM20" s="27">
        <v>0.68</v>
      </c>
      <c r="AN20" s="27">
        <v>4.1100000000000003</v>
      </c>
      <c r="AO20" s="27">
        <v>290.95</v>
      </c>
      <c r="AP20" s="27">
        <v>285.37</v>
      </c>
      <c r="AQ20" s="27">
        <v>297.63</v>
      </c>
      <c r="AR20" s="27">
        <v>291.41000000000003</v>
      </c>
      <c r="AS20" s="27">
        <v>0.52</v>
      </c>
      <c r="AT20" s="27">
        <v>0.81</v>
      </c>
      <c r="AU20" s="27">
        <v>0.56000000000000005</v>
      </c>
      <c r="AV20" s="27">
        <v>0</v>
      </c>
      <c r="AW20" s="27">
        <v>62.09</v>
      </c>
      <c r="AX20" s="27">
        <v>12.41</v>
      </c>
      <c r="AY20" s="27">
        <v>74.510000000000005</v>
      </c>
      <c r="AZ20" s="27">
        <v>280.23</v>
      </c>
      <c r="BA20" s="27">
        <v>276.22000000000003</v>
      </c>
      <c r="BB20" s="27">
        <v>285.64</v>
      </c>
      <c r="BC20" s="27">
        <v>280.33</v>
      </c>
      <c r="BD20" s="27">
        <v>0.39</v>
      </c>
      <c r="BE20" s="27">
        <v>0.61</v>
      </c>
      <c r="BF20" s="27">
        <v>0.28000000000000003</v>
      </c>
      <c r="BG20" s="27">
        <v>280.33</v>
      </c>
      <c r="BH20" s="27">
        <v>0.39</v>
      </c>
      <c r="BI20" s="27">
        <v>0.61</v>
      </c>
      <c r="BJ20" s="27">
        <v>0.28000000000000003</v>
      </c>
      <c r="BK20" s="27">
        <v>3933</v>
      </c>
    </row>
    <row r="21" spans="1:63" x14ac:dyDescent="0.25">
      <c r="A21">
        <v>7</v>
      </c>
      <c r="B21" t="s">
        <v>14</v>
      </c>
      <c r="C21" t="s">
        <v>6</v>
      </c>
      <c r="D21" s="27" t="s">
        <v>385</v>
      </c>
      <c r="E21" s="27" t="s">
        <v>385</v>
      </c>
      <c r="F21" s="27" t="s">
        <v>385</v>
      </c>
      <c r="G21" s="27" t="s">
        <v>385</v>
      </c>
      <c r="H21" s="27" t="s">
        <v>385</v>
      </c>
      <c r="I21" s="27" t="s">
        <v>385</v>
      </c>
      <c r="J21" s="27" t="s">
        <v>385</v>
      </c>
      <c r="K21" s="27" t="s">
        <v>385</v>
      </c>
      <c r="L21" s="27" t="s">
        <v>385</v>
      </c>
      <c r="M21" s="27" t="s">
        <v>385</v>
      </c>
      <c r="N21" s="27" t="s">
        <v>385</v>
      </c>
      <c r="O21" s="27" t="s">
        <v>385</v>
      </c>
      <c r="P21" s="27" t="s">
        <v>385</v>
      </c>
      <c r="Q21" s="27" t="s">
        <v>385</v>
      </c>
      <c r="R21" s="27" t="s">
        <v>385</v>
      </c>
      <c r="S21" s="27" t="s">
        <v>385</v>
      </c>
      <c r="T21" s="27" t="s">
        <v>385</v>
      </c>
      <c r="U21" s="27" t="s">
        <v>385</v>
      </c>
      <c r="V21" s="27" t="s">
        <v>385</v>
      </c>
      <c r="W21" s="27" t="s">
        <v>385</v>
      </c>
      <c r="X21" s="27" t="s">
        <v>385</v>
      </c>
      <c r="Y21" s="27" t="s">
        <v>385</v>
      </c>
      <c r="Z21" s="27" t="s">
        <v>385</v>
      </c>
      <c r="AA21" s="27" t="s">
        <v>385</v>
      </c>
      <c r="AB21" s="27" t="s">
        <v>385</v>
      </c>
      <c r="AC21" s="27" t="s">
        <v>385</v>
      </c>
      <c r="AD21" s="27" t="s">
        <v>385</v>
      </c>
      <c r="AE21" s="27" t="s">
        <v>385</v>
      </c>
      <c r="AF21" s="27" t="s">
        <v>385</v>
      </c>
      <c r="AG21" s="27" t="s">
        <v>385</v>
      </c>
      <c r="AH21" s="27" t="s">
        <v>385</v>
      </c>
      <c r="AI21" s="27" t="s">
        <v>385</v>
      </c>
      <c r="AJ21" s="27" t="s">
        <v>385</v>
      </c>
      <c r="AK21" s="27" t="s">
        <v>385</v>
      </c>
      <c r="AL21" s="27" t="s">
        <v>385</v>
      </c>
      <c r="AM21" s="27" t="s">
        <v>385</v>
      </c>
      <c r="AN21" s="27" t="s">
        <v>385</v>
      </c>
      <c r="AO21" s="27" t="s">
        <v>385</v>
      </c>
      <c r="AP21" s="27" t="s">
        <v>385</v>
      </c>
      <c r="AQ21" s="27" t="s">
        <v>385</v>
      </c>
      <c r="AR21" s="27" t="s">
        <v>385</v>
      </c>
      <c r="AS21" s="27" t="s">
        <v>385</v>
      </c>
      <c r="AT21" s="27" t="s">
        <v>385</v>
      </c>
      <c r="AU21" s="27" t="s">
        <v>385</v>
      </c>
      <c r="AV21" s="27" t="s">
        <v>385</v>
      </c>
      <c r="AW21" s="27" t="s">
        <v>385</v>
      </c>
      <c r="AX21" s="27" t="s">
        <v>385</v>
      </c>
      <c r="AY21" s="27" t="s">
        <v>385</v>
      </c>
      <c r="AZ21" s="27" t="s">
        <v>385</v>
      </c>
      <c r="BA21" s="27" t="s">
        <v>385</v>
      </c>
      <c r="BB21" s="27" t="s">
        <v>385</v>
      </c>
      <c r="BC21" s="27" t="s">
        <v>385</v>
      </c>
      <c r="BD21" s="27" t="s">
        <v>385</v>
      </c>
      <c r="BE21" s="27" t="s">
        <v>385</v>
      </c>
      <c r="BF21" s="27" t="s">
        <v>385</v>
      </c>
      <c r="BG21" s="27" t="s">
        <v>385</v>
      </c>
      <c r="BH21" s="27" t="s">
        <v>385</v>
      </c>
      <c r="BI21" s="27" t="s">
        <v>385</v>
      </c>
      <c r="BJ21" s="27" t="s">
        <v>385</v>
      </c>
      <c r="BK21" s="27" t="s">
        <v>385</v>
      </c>
    </row>
    <row r="22" spans="1:63" x14ac:dyDescent="0.25">
      <c r="A22">
        <v>7</v>
      </c>
      <c r="B22" t="s">
        <v>14</v>
      </c>
      <c r="C22" t="s">
        <v>7</v>
      </c>
      <c r="D22" s="27">
        <v>0</v>
      </c>
      <c r="E22" s="27">
        <v>0</v>
      </c>
      <c r="F22" s="27">
        <v>0</v>
      </c>
      <c r="G22" s="27">
        <v>0</v>
      </c>
      <c r="H22" s="27">
        <v>299.88</v>
      </c>
      <c r="I22" s="27">
        <v>296.52999999999997</v>
      </c>
      <c r="J22" s="27">
        <v>304.64</v>
      </c>
      <c r="K22" s="27">
        <v>302.35000000000002</v>
      </c>
      <c r="L22" s="27">
        <v>0.65</v>
      </c>
      <c r="M22" s="27">
        <v>0.86</v>
      </c>
      <c r="N22" s="27">
        <v>0.46</v>
      </c>
      <c r="O22" s="27">
        <v>0</v>
      </c>
      <c r="P22" s="27">
        <v>0</v>
      </c>
      <c r="Q22" s="27">
        <v>0</v>
      </c>
      <c r="R22" s="27">
        <v>0</v>
      </c>
      <c r="S22" s="27">
        <v>297.81</v>
      </c>
      <c r="T22" s="27">
        <v>294.45</v>
      </c>
      <c r="U22" s="27">
        <v>302.69</v>
      </c>
      <c r="V22" s="27">
        <v>299.08999999999997</v>
      </c>
      <c r="W22" s="27">
        <v>0.6</v>
      </c>
      <c r="X22" s="27">
        <v>0.82</v>
      </c>
      <c r="Y22" s="27">
        <v>0.38</v>
      </c>
      <c r="Z22" s="27">
        <v>0</v>
      </c>
      <c r="AA22" s="27">
        <v>0</v>
      </c>
      <c r="AB22" s="27">
        <v>0</v>
      </c>
      <c r="AC22" s="27">
        <v>0</v>
      </c>
      <c r="AD22" s="27">
        <v>299.5</v>
      </c>
      <c r="AE22" s="27">
        <v>295.91000000000003</v>
      </c>
      <c r="AF22" s="27">
        <v>304.44</v>
      </c>
      <c r="AG22" s="27">
        <v>301.39999999999998</v>
      </c>
      <c r="AH22" s="27">
        <v>0.6</v>
      </c>
      <c r="AI22" s="27">
        <v>0.78</v>
      </c>
      <c r="AJ22" s="27">
        <v>0.45</v>
      </c>
      <c r="AK22" s="27">
        <v>0</v>
      </c>
      <c r="AL22" s="27">
        <v>0</v>
      </c>
      <c r="AM22" s="27">
        <v>0</v>
      </c>
      <c r="AN22" s="27">
        <v>0</v>
      </c>
      <c r="AO22" s="27">
        <v>301.64999999999998</v>
      </c>
      <c r="AP22" s="27">
        <v>298.26</v>
      </c>
      <c r="AQ22" s="27">
        <v>306.38</v>
      </c>
      <c r="AR22" s="27">
        <v>305.36</v>
      </c>
      <c r="AS22" s="27">
        <v>0.71</v>
      </c>
      <c r="AT22" s="27">
        <v>0.92</v>
      </c>
      <c r="AU22" s="27">
        <v>0.54</v>
      </c>
      <c r="AV22" s="27">
        <v>0</v>
      </c>
      <c r="AW22" s="27">
        <v>0</v>
      </c>
      <c r="AX22" s="27">
        <v>0</v>
      </c>
      <c r="AY22" s="27">
        <v>0</v>
      </c>
      <c r="AZ22" s="27">
        <v>300.56</v>
      </c>
      <c r="BA22" s="27">
        <v>297.49</v>
      </c>
      <c r="BB22" s="27">
        <v>305.05</v>
      </c>
      <c r="BC22" s="27">
        <v>303.52</v>
      </c>
      <c r="BD22" s="27">
        <v>0.73</v>
      </c>
      <c r="BE22" s="27">
        <v>0.96</v>
      </c>
      <c r="BF22" s="27">
        <v>0.5</v>
      </c>
      <c r="BG22" s="27">
        <v>303.52</v>
      </c>
      <c r="BH22" s="27">
        <v>0.73</v>
      </c>
      <c r="BI22" s="27">
        <v>0.96</v>
      </c>
      <c r="BJ22" s="27">
        <v>0.5</v>
      </c>
      <c r="BK22" s="27">
        <v>1108.75</v>
      </c>
    </row>
    <row r="23" spans="1:63" x14ac:dyDescent="0.25">
      <c r="A23">
        <v>7</v>
      </c>
      <c r="B23" t="s">
        <v>14</v>
      </c>
      <c r="C23" t="s">
        <v>8</v>
      </c>
      <c r="D23" s="27">
        <v>0</v>
      </c>
      <c r="E23" s="27">
        <v>0</v>
      </c>
      <c r="F23" s="27">
        <v>0</v>
      </c>
      <c r="G23" s="27">
        <v>0</v>
      </c>
      <c r="H23" s="27">
        <v>299.52999999999997</v>
      </c>
      <c r="I23" s="27">
        <v>296.24</v>
      </c>
      <c r="J23" s="27">
        <v>304.27</v>
      </c>
      <c r="K23" s="27">
        <v>301.83</v>
      </c>
      <c r="L23" s="27">
        <v>0.27</v>
      </c>
      <c r="M23" s="27">
        <v>0.43</v>
      </c>
      <c r="N23" s="27">
        <v>0.2</v>
      </c>
      <c r="O23" s="27">
        <v>0</v>
      </c>
      <c r="P23" s="27">
        <v>0</v>
      </c>
      <c r="Q23" s="27">
        <v>0</v>
      </c>
      <c r="R23" s="27">
        <v>0</v>
      </c>
      <c r="S23" s="27">
        <v>297.47000000000003</v>
      </c>
      <c r="T23" s="27">
        <v>294.17</v>
      </c>
      <c r="U23" s="27">
        <v>302.33</v>
      </c>
      <c r="V23" s="27">
        <v>298.62</v>
      </c>
      <c r="W23" s="27">
        <v>0.22</v>
      </c>
      <c r="X23" s="27">
        <v>0.39</v>
      </c>
      <c r="Y23" s="27">
        <v>0.14000000000000001</v>
      </c>
      <c r="Z23" s="27">
        <v>0</v>
      </c>
      <c r="AA23" s="27">
        <v>0</v>
      </c>
      <c r="AB23" s="27">
        <v>0</v>
      </c>
      <c r="AC23" s="27">
        <v>0</v>
      </c>
      <c r="AD23" s="27">
        <v>299.12</v>
      </c>
      <c r="AE23" s="27">
        <v>295.60000000000002</v>
      </c>
      <c r="AF23" s="27">
        <v>304.05</v>
      </c>
      <c r="AG23" s="27">
        <v>300.86</v>
      </c>
      <c r="AH23" s="27">
        <v>0.21</v>
      </c>
      <c r="AI23" s="27">
        <v>0.35</v>
      </c>
      <c r="AJ23" s="27">
        <v>0.18</v>
      </c>
      <c r="AK23" s="27">
        <v>0</v>
      </c>
      <c r="AL23" s="27">
        <v>0</v>
      </c>
      <c r="AM23" s="27">
        <v>0</v>
      </c>
      <c r="AN23" s="27">
        <v>0</v>
      </c>
      <c r="AO23" s="27">
        <v>301.3</v>
      </c>
      <c r="AP23" s="27">
        <v>297.95999999999998</v>
      </c>
      <c r="AQ23" s="27">
        <v>306.01</v>
      </c>
      <c r="AR23" s="27">
        <v>304.83999999999997</v>
      </c>
      <c r="AS23" s="27">
        <v>0.32</v>
      </c>
      <c r="AT23" s="27">
        <v>0.49</v>
      </c>
      <c r="AU23" s="27">
        <v>0.28000000000000003</v>
      </c>
      <c r="AV23" s="27">
        <v>0</v>
      </c>
      <c r="AW23" s="27">
        <v>0</v>
      </c>
      <c r="AX23" s="27">
        <v>0</v>
      </c>
      <c r="AY23" s="27">
        <v>0</v>
      </c>
      <c r="AZ23" s="27">
        <v>300.22000000000003</v>
      </c>
      <c r="BA23" s="27">
        <v>297.20999999999998</v>
      </c>
      <c r="BB23" s="27">
        <v>304.7</v>
      </c>
      <c r="BC23" s="27">
        <v>302.98</v>
      </c>
      <c r="BD23" s="27">
        <v>0.35</v>
      </c>
      <c r="BE23" s="27">
        <v>0.53</v>
      </c>
      <c r="BF23" s="27">
        <v>0.24</v>
      </c>
      <c r="BG23" s="27">
        <v>302.98</v>
      </c>
      <c r="BH23" s="27">
        <v>0.35</v>
      </c>
      <c r="BI23" s="27">
        <v>0.53</v>
      </c>
      <c r="BJ23" s="27">
        <v>0.24</v>
      </c>
      <c r="BK23" s="27">
        <v>3288.21</v>
      </c>
    </row>
    <row r="24" spans="1:63" x14ac:dyDescent="0.25">
      <c r="A24">
        <v>8</v>
      </c>
      <c r="B24" t="s">
        <v>15</v>
      </c>
      <c r="C24" t="s">
        <v>6</v>
      </c>
      <c r="D24" s="27">
        <v>1.53</v>
      </c>
      <c r="E24" s="27">
        <v>1.53</v>
      </c>
      <c r="F24" s="27">
        <v>1.22</v>
      </c>
      <c r="G24" s="27">
        <v>2.75</v>
      </c>
      <c r="H24" s="27">
        <v>295.16000000000003</v>
      </c>
      <c r="I24" s="27">
        <v>293.19</v>
      </c>
      <c r="J24" s="27">
        <v>297.67</v>
      </c>
      <c r="K24" s="27">
        <v>297.52</v>
      </c>
      <c r="L24" s="27">
        <v>2.62</v>
      </c>
      <c r="M24" s="27">
        <v>3.86</v>
      </c>
      <c r="N24" s="27">
        <v>0.56000000000000005</v>
      </c>
      <c r="O24" s="27">
        <v>0</v>
      </c>
      <c r="P24" s="27">
        <v>4.5599999999999996</v>
      </c>
      <c r="Q24" s="27">
        <v>0.91</v>
      </c>
      <c r="R24" s="27">
        <v>5.47</v>
      </c>
      <c r="S24" s="27">
        <v>287.02</v>
      </c>
      <c r="T24" s="27">
        <v>284.99</v>
      </c>
      <c r="U24" s="27">
        <v>289.43</v>
      </c>
      <c r="V24" s="27">
        <v>287.25</v>
      </c>
      <c r="W24" s="27">
        <v>2.99</v>
      </c>
      <c r="X24" s="27">
        <v>4.1100000000000003</v>
      </c>
      <c r="Y24" s="27">
        <v>0.97</v>
      </c>
      <c r="Z24" s="27">
        <v>0.47</v>
      </c>
      <c r="AA24" s="27">
        <v>1</v>
      </c>
      <c r="AB24" s="27">
        <v>0.48</v>
      </c>
      <c r="AC24" s="27">
        <v>1.48</v>
      </c>
      <c r="AD24" s="27">
        <v>294.22000000000003</v>
      </c>
      <c r="AE24" s="27">
        <v>292.2</v>
      </c>
      <c r="AF24" s="27">
        <v>296.70999999999998</v>
      </c>
      <c r="AG24" s="27">
        <v>295.22000000000003</v>
      </c>
      <c r="AH24" s="27">
        <v>2.29</v>
      </c>
      <c r="AI24" s="27">
        <v>3.57</v>
      </c>
      <c r="AJ24" s="27">
        <v>0.22</v>
      </c>
      <c r="AK24" s="27">
        <v>4.38</v>
      </c>
      <c r="AL24" s="27">
        <v>0</v>
      </c>
      <c r="AM24" s="27">
        <v>2.61</v>
      </c>
      <c r="AN24" s="27">
        <v>2.61</v>
      </c>
      <c r="AO24" s="27">
        <v>303.07</v>
      </c>
      <c r="AP24" s="27">
        <v>301.17</v>
      </c>
      <c r="AQ24" s="27">
        <v>305.68</v>
      </c>
      <c r="AR24" s="27">
        <v>309.5</v>
      </c>
      <c r="AS24" s="27">
        <v>2.87</v>
      </c>
      <c r="AT24" s="27">
        <v>4.13</v>
      </c>
      <c r="AU24" s="27">
        <v>0.97</v>
      </c>
      <c r="AV24" s="27">
        <v>1.26</v>
      </c>
      <c r="AW24" s="27">
        <v>0.57999999999999996</v>
      </c>
      <c r="AX24" s="27">
        <v>0.87</v>
      </c>
      <c r="AY24" s="27">
        <v>1.46</v>
      </c>
      <c r="AZ24" s="27">
        <v>296.3</v>
      </c>
      <c r="BA24" s="27">
        <v>294.37</v>
      </c>
      <c r="BB24" s="27">
        <v>298.83999999999997</v>
      </c>
      <c r="BC24" s="27">
        <v>298.08</v>
      </c>
      <c r="BD24" s="27">
        <v>2.5</v>
      </c>
      <c r="BE24" s="27">
        <v>3.81</v>
      </c>
      <c r="BF24" s="27">
        <v>0.27</v>
      </c>
      <c r="BG24" s="27">
        <v>298.08</v>
      </c>
      <c r="BH24" s="27">
        <v>2.5</v>
      </c>
      <c r="BI24" s="27">
        <v>3.81</v>
      </c>
      <c r="BJ24" s="27">
        <v>0.27</v>
      </c>
      <c r="BK24" s="27">
        <v>57.05</v>
      </c>
    </row>
    <row r="25" spans="1:63" x14ac:dyDescent="0.25">
      <c r="A25">
        <v>8</v>
      </c>
      <c r="B25" t="s">
        <v>15</v>
      </c>
      <c r="C25" t="s">
        <v>7</v>
      </c>
      <c r="D25" s="27">
        <v>0.03</v>
      </c>
      <c r="E25" s="27">
        <v>540.67999999999995</v>
      </c>
      <c r="F25" s="27">
        <v>108.15</v>
      </c>
      <c r="G25" s="27">
        <v>648.83000000000004</v>
      </c>
      <c r="H25" s="27">
        <v>286.77999999999997</v>
      </c>
      <c r="I25" s="27">
        <v>282.83</v>
      </c>
      <c r="J25" s="27">
        <v>292.23</v>
      </c>
      <c r="K25" s="27">
        <v>287.38</v>
      </c>
      <c r="L25" s="27">
        <v>0.56999999999999995</v>
      </c>
      <c r="M25" s="27">
        <v>0.9</v>
      </c>
      <c r="N25" s="27">
        <v>0.32</v>
      </c>
      <c r="O25" s="27">
        <v>0</v>
      </c>
      <c r="P25" s="27">
        <v>1635.1</v>
      </c>
      <c r="Q25" s="27">
        <v>327.02999999999997</v>
      </c>
      <c r="R25" s="27">
        <v>1962.13</v>
      </c>
      <c r="S25" s="27">
        <v>274.77</v>
      </c>
      <c r="T25" s="27">
        <v>271.02999999999997</v>
      </c>
      <c r="U25" s="27">
        <v>279.89</v>
      </c>
      <c r="V25" s="27">
        <v>274.82</v>
      </c>
      <c r="W25" s="27">
        <v>0.85</v>
      </c>
      <c r="X25" s="27">
        <v>1.01</v>
      </c>
      <c r="Y25" s="27">
        <v>0.55000000000000004</v>
      </c>
      <c r="Z25" s="27">
        <v>0</v>
      </c>
      <c r="AA25" s="27">
        <v>256.5</v>
      </c>
      <c r="AB25" s="27">
        <v>51.36</v>
      </c>
      <c r="AC25" s="27">
        <v>307.87</v>
      </c>
      <c r="AD25" s="27">
        <v>287.3</v>
      </c>
      <c r="AE25" s="27">
        <v>282.87</v>
      </c>
      <c r="AF25" s="27">
        <v>293.13</v>
      </c>
      <c r="AG25" s="27">
        <v>287.55</v>
      </c>
      <c r="AH25" s="27">
        <v>0.57999999999999996</v>
      </c>
      <c r="AI25" s="27">
        <v>0.89</v>
      </c>
      <c r="AJ25" s="27">
        <v>0.41</v>
      </c>
      <c r="AK25" s="27">
        <v>0.12</v>
      </c>
      <c r="AL25" s="27">
        <v>0.1</v>
      </c>
      <c r="AM25" s="27">
        <v>0.09</v>
      </c>
      <c r="AN25" s="27">
        <v>0.19</v>
      </c>
      <c r="AO25" s="27">
        <v>297.67</v>
      </c>
      <c r="AP25" s="27">
        <v>293.85000000000002</v>
      </c>
      <c r="AQ25" s="27">
        <v>302.99</v>
      </c>
      <c r="AR25" s="27">
        <v>299.42</v>
      </c>
      <c r="AS25" s="27">
        <v>0.63</v>
      </c>
      <c r="AT25" s="27">
        <v>1.0900000000000001</v>
      </c>
      <c r="AU25" s="27">
        <v>0.43</v>
      </c>
      <c r="AV25" s="27">
        <v>0</v>
      </c>
      <c r="AW25" s="27">
        <v>277.39999999999998</v>
      </c>
      <c r="AX25" s="27">
        <v>55.42</v>
      </c>
      <c r="AY25" s="27">
        <v>332.82</v>
      </c>
      <c r="AZ25" s="27">
        <v>287.33</v>
      </c>
      <c r="BA25" s="27">
        <v>283.56</v>
      </c>
      <c r="BB25" s="27">
        <v>292.89</v>
      </c>
      <c r="BC25" s="27">
        <v>287.70999999999998</v>
      </c>
      <c r="BD25" s="27">
        <v>0.48</v>
      </c>
      <c r="BE25" s="27">
        <v>0.84</v>
      </c>
      <c r="BF25" s="27">
        <v>0.15</v>
      </c>
      <c r="BG25" s="27">
        <v>287.70999999999998</v>
      </c>
      <c r="BH25" s="27">
        <v>0.48</v>
      </c>
      <c r="BI25" s="27">
        <v>0.84</v>
      </c>
      <c r="BJ25" s="27">
        <v>0.15</v>
      </c>
      <c r="BK25" s="27">
        <v>36882.69</v>
      </c>
    </row>
    <row r="26" spans="1:63" x14ac:dyDescent="0.25">
      <c r="A26">
        <v>8</v>
      </c>
      <c r="B26" t="s">
        <v>15</v>
      </c>
      <c r="C26" t="s">
        <v>8</v>
      </c>
      <c r="D26" s="27">
        <v>0</v>
      </c>
      <c r="E26" s="27">
        <v>314.33</v>
      </c>
      <c r="F26" s="27">
        <v>62.87</v>
      </c>
      <c r="G26" s="27">
        <v>377.2</v>
      </c>
      <c r="H26" s="27">
        <v>285.85000000000002</v>
      </c>
      <c r="I26" s="27">
        <v>281.58</v>
      </c>
      <c r="J26" s="27">
        <v>291.66000000000003</v>
      </c>
      <c r="K26" s="27">
        <v>286.36</v>
      </c>
      <c r="L26" s="27">
        <v>0.19</v>
      </c>
      <c r="M26" s="27">
        <v>0.28000000000000003</v>
      </c>
      <c r="N26" s="27">
        <v>0.21</v>
      </c>
      <c r="O26" s="27">
        <v>0</v>
      </c>
      <c r="P26" s="27">
        <v>936.66</v>
      </c>
      <c r="Q26" s="27">
        <v>187.34</v>
      </c>
      <c r="R26" s="27">
        <v>1124</v>
      </c>
      <c r="S26" s="27">
        <v>273.38</v>
      </c>
      <c r="T26" s="27">
        <v>269.37</v>
      </c>
      <c r="U26" s="27">
        <v>278.89</v>
      </c>
      <c r="V26" s="27">
        <v>273.42</v>
      </c>
      <c r="W26" s="27">
        <v>0.38</v>
      </c>
      <c r="X26" s="27">
        <v>0.34</v>
      </c>
      <c r="Y26" s="27">
        <v>0.38</v>
      </c>
      <c r="Z26" s="27">
        <v>0</v>
      </c>
      <c r="AA26" s="27">
        <v>155.35</v>
      </c>
      <c r="AB26" s="27">
        <v>31.11</v>
      </c>
      <c r="AC26" s="27">
        <v>186.45</v>
      </c>
      <c r="AD26" s="27">
        <v>286.45999999999998</v>
      </c>
      <c r="AE26" s="27">
        <v>281.69</v>
      </c>
      <c r="AF26" s="27">
        <v>292.60000000000002</v>
      </c>
      <c r="AG26" s="27">
        <v>286.67</v>
      </c>
      <c r="AH26" s="27">
        <v>0.22</v>
      </c>
      <c r="AI26" s="27">
        <v>0.28999999999999998</v>
      </c>
      <c r="AJ26" s="27">
        <v>0.28000000000000003</v>
      </c>
      <c r="AK26" s="27">
        <v>0.01</v>
      </c>
      <c r="AL26" s="27">
        <v>0.04</v>
      </c>
      <c r="AM26" s="27">
        <v>0.01</v>
      </c>
      <c r="AN26" s="27">
        <v>0.06</v>
      </c>
      <c r="AO26" s="27">
        <v>297.11</v>
      </c>
      <c r="AP26" s="27">
        <v>292.91000000000003</v>
      </c>
      <c r="AQ26" s="27">
        <v>302.73</v>
      </c>
      <c r="AR26" s="27">
        <v>298.58</v>
      </c>
      <c r="AS26" s="27">
        <v>0.3</v>
      </c>
      <c r="AT26" s="27">
        <v>0.52</v>
      </c>
      <c r="AU26" s="27">
        <v>0.32</v>
      </c>
      <c r="AV26" s="27">
        <v>0</v>
      </c>
      <c r="AW26" s="27">
        <v>168.85</v>
      </c>
      <c r="AX26" s="27">
        <v>33.729999999999997</v>
      </c>
      <c r="AY26" s="27">
        <v>202.59</v>
      </c>
      <c r="AZ26" s="27">
        <v>286.42</v>
      </c>
      <c r="BA26" s="27">
        <v>282.32</v>
      </c>
      <c r="BB26" s="27">
        <v>292.38</v>
      </c>
      <c r="BC26" s="27">
        <v>286.73</v>
      </c>
      <c r="BD26" s="27">
        <v>0.13</v>
      </c>
      <c r="BE26" s="27">
        <v>0.25</v>
      </c>
      <c r="BF26" s="27">
        <v>0.12</v>
      </c>
      <c r="BG26" s="27">
        <v>286.73</v>
      </c>
      <c r="BH26" s="27">
        <v>0.13</v>
      </c>
      <c r="BI26" s="27">
        <v>0.25</v>
      </c>
      <c r="BJ26" s="27">
        <v>0.12</v>
      </c>
      <c r="BK26" s="27">
        <v>112466.26</v>
      </c>
    </row>
    <row r="27" spans="1:63" x14ac:dyDescent="0.25">
      <c r="A27">
        <v>9</v>
      </c>
      <c r="B27" t="s">
        <v>16</v>
      </c>
      <c r="C27" t="s">
        <v>6</v>
      </c>
      <c r="D27" s="27">
        <v>0</v>
      </c>
      <c r="E27" s="27">
        <v>0</v>
      </c>
      <c r="F27" s="27">
        <v>0</v>
      </c>
      <c r="G27" s="27">
        <v>0</v>
      </c>
      <c r="H27" s="27">
        <v>299.11</v>
      </c>
      <c r="I27" s="27">
        <v>295.14999999999998</v>
      </c>
      <c r="J27" s="27">
        <v>304.62</v>
      </c>
      <c r="K27" s="27">
        <v>300.2</v>
      </c>
      <c r="L27" s="27">
        <v>0.98</v>
      </c>
      <c r="M27" s="27">
        <v>1.87</v>
      </c>
      <c r="N27" s="27">
        <v>-0.03</v>
      </c>
      <c r="O27" s="27">
        <v>0</v>
      </c>
      <c r="P27" s="27">
        <v>0</v>
      </c>
      <c r="Q27" s="27">
        <v>0</v>
      </c>
      <c r="R27" s="27">
        <v>0</v>
      </c>
      <c r="S27" s="27">
        <v>301.85000000000002</v>
      </c>
      <c r="T27" s="27">
        <v>298.11</v>
      </c>
      <c r="U27" s="27">
        <v>306.91000000000003</v>
      </c>
      <c r="V27" s="27">
        <v>304.02999999999997</v>
      </c>
      <c r="W27" s="27">
        <v>1.1200000000000001</v>
      </c>
      <c r="X27" s="27">
        <v>1.83</v>
      </c>
      <c r="Y27" s="27">
        <v>0.44</v>
      </c>
      <c r="Z27" s="27">
        <v>0</v>
      </c>
      <c r="AA27" s="27">
        <v>0</v>
      </c>
      <c r="AB27" s="27">
        <v>0</v>
      </c>
      <c r="AC27" s="27">
        <v>0</v>
      </c>
      <c r="AD27" s="27">
        <v>299.60000000000002</v>
      </c>
      <c r="AE27" s="27">
        <v>296</v>
      </c>
      <c r="AF27" s="27">
        <v>304.87</v>
      </c>
      <c r="AG27" s="27">
        <v>300.76</v>
      </c>
      <c r="AH27" s="27">
        <v>1.1200000000000001</v>
      </c>
      <c r="AI27" s="27">
        <v>1.97</v>
      </c>
      <c r="AJ27" s="27">
        <v>0.23</v>
      </c>
      <c r="AK27" s="27">
        <v>0</v>
      </c>
      <c r="AL27" s="27">
        <v>0</v>
      </c>
      <c r="AM27" s="27">
        <v>0</v>
      </c>
      <c r="AN27" s="27">
        <v>0</v>
      </c>
      <c r="AO27" s="27">
        <v>295.89</v>
      </c>
      <c r="AP27" s="27">
        <v>291.72000000000003</v>
      </c>
      <c r="AQ27" s="27">
        <v>301.83</v>
      </c>
      <c r="AR27" s="27">
        <v>296.3</v>
      </c>
      <c r="AS27" s="27">
        <v>0.79</v>
      </c>
      <c r="AT27" s="27">
        <v>1.92</v>
      </c>
      <c r="AU27" s="27">
        <v>-0.79</v>
      </c>
      <c r="AV27" s="27">
        <v>0</v>
      </c>
      <c r="AW27" s="27">
        <v>0</v>
      </c>
      <c r="AX27" s="27">
        <v>0</v>
      </c>
      <c r="AY27" s="27">
        <v>0</v>
      </c>
      <c r="AZ27" s="27">
        <v>299.08999999999997</v>
      </c>
      <c r="BA27" s="27">
        <v>294.75</v>
      </c>
      <c r="BB27" s="27">
        <v>304.88</v>
      </c>
      <c r="BC27" s="27">
        <v>299.72000000000003</v>
      </c>
      <c r="BD27" s="27">
        <v>0.81</v>
      </c>
      <c r="BE27" s="27">
        <v>1.7</v>
      </c>
      <c r="BF27" s="27">
        <v>-0.05</v>
      </c>
      <c r="BG27" s="27">
        <v>299.72000000000003</v>
      </c>
      <c r="BH27" s="27">
        <v>0.81</v>
      </c>
      <c r="BI27" s="27">
        <v>1.7</v>
      </c>
      <c r="BJ27" s="27">
        <v>-0.05</v>
      </c>
      <c r="BK27" s="27">
        <v>4.45</v>
      </c>
    </row>
    <row r="28" spans="1:63" x14ac:dyDescent="0.25">
      <c r="A28">
        <v>9</v>
      </c>
      <c r="B28" t="s">
        <v>16</v>
      </c>
      <c r="C28" t="s">
        <v>7</v>
      </c>
      <c r="D28" s="27">
        <v>0</v>
      </c>
      <c r="E28" s="27">
        <v>0</v>
      </c>
      <c r="F28" s="27">
        <v>0</v>
      </c>
      <c r="G28" s="27">
        <v>0</v>
      </c>
      <c r="H28" s="27">
        <v>296.02999999999997</v>
      </c>
      <c r="I28" s="27">
        <v>290.88</v>
      </c>
      <c r="J28" s="27">
        <v>303.39</v>
      </c>
      <c r="K28" s="27">
        <v>296.62</v>
      </c>
      <c r="L28" s="27">
        <v>0.2</v>
      </c>
      <c r="M28" s="27">
        <v>0.42</v>
      </c>
      <c r="N28" s="27">
        <v>0.44</v>
      </c>
      <c r="O28" s="27">
        <v>0</v>
      </c>
      <c r="P28" s="27">
        <v>0</v>
      </c>
      <c r="Q28" s="27">
        <v>0</v>
      </c>
      <c r="R28" s="27">
        <v>0</v>
      </c>
      <c r="S28" s="27">
        <v>296.58999999999997</v>
      </c>
      <c r="T28" s="27">
        <v>291.20999999999998</v>
      </c>
      <c r="U28" s="27">
        <v>304.27999999999997</v>
      </c>
      <c r="V28" s="27">
        <v>297.36</v>
      </c>
      <c r="W28" s="27">
        <v>0.22</v>
      </c>
      <c r="X28" s="27">
        <v>0.45</v>
      </c>
      <c r="Y28" s="27">
        <v>0.46</v>
      </c>
      <c r="Z28" s="27">
        <v>0</v>
      </c>
      <c r="AA28" s="27">
        <v>0</v>
      </c>
      <c r="AB28" s="27">
        <v>0</v>
      </c>
      <c r="AC28" s="27">
        <v>0</v>
      </c>
      <c r="AD28" s="27">
        <v>296.81</v>
      </c>
      <c r="AE28" s="27">
        <v>291.76</v>
      </c>
      <c r="AF28" s="27">
        <v>303.99</v>
      </c>
      <c r="AG28" s="27">
        <v>297.49</v>
      </c>
      <c r="AH28" s="27">
        <v>0.24</v>
      </c>
      <c r="AI28" s="27">
        <v>0.44</v>
      </c>
      <c r="AJ28" s="27">
        <v>0.51</v>
      </c>
      <c r="AK28" s="27">
        <v>0</v>
      </c>
      <c r="AL28" s="27">
        <v>0</v>
      </c>
      <c r="AM28" s="27">
        <v>0</v>
      </c>
      <c r="AN28" s="27">
        <v>0</v>
      </c>
      <c r="AO28" s="27">
        <v>294.60000000000002</v>
      </c>
      <c r="AP28" s="27">
        <v>289.77</v>
      </c>
      <c r="AQ28" s="27">
        <v>301.56</v>
      </c>
      <c r="AR28" s="27">
        <v>295</v>
      </c>
      <c r="AS28" s="27">
        <v>0.16</v>
      </c>
      <c r="AT28" s="27">
        <v>0.4</v>
      </c>
      <c r="AU28" s="27">
        <v>0.32</v>
      </c>
      <c r="AV28" s="27">
        <v>0</v>
      </c>
      <c r="AW28" s="27">
        <v>0</v>
      </c>
      <c r="AX28" s="27">
        <v>0</v>
      </c>
      <c r="AY28" s="27">
        <v>0</v>
      </c>
      <c r="AZ28" s="27">
        <v>296.14</v>
      </c>
      <c r="BA28" s="27">
        <v>290.79000000000002</v>
      </c>
      <c r="BB28" s="27">
        <v>303.73</v>
      </c>
      <c r="BC28" s="27">
        <v>296.64999999999998</v>
      </c>
      <c r="BD28" s="27">
        <v>0.17</v>
      </c>
      <c r="BE28" s="27">
        <v>0.39</v>
      </c>
      <c r="BF28" s="27">
        <v>0.44</v>
      </c>
      <c r="BG28" s="27">
        <v>296.64999999999998</v>
      </c>
      <c r="BH28" s="27">
        <v>0.17</v>
      </c>
      <c r="BI28" s="27">
        <v>0.39</v>
      </c>
      <c r="BJ28" s="27">
        <v>0.44</v>
      </c>
      <c r="BK28" s="27">
        <v>1894.22</v>
      </c>
    </row>
    <row r="29" spans="1:63" x14ac:dyDescent="0.25">
      <c r="A29">
        <v>9</v>
      </c>
      <c r="B29" t="s">
        <v>16</v>
      </c>
      <c r="C29" t="s">
        <v>8</v>
      </c>
      <c r="D29" s="27">
        <v>0</v>
      </c>
      <c r="E29" s="27">
        <v>0</v>
      </c>
      <c r="F29" s="27">
        <v>0</v>
      </c>
      <c r="G29" s="27">
        <v>0</v>
      </c>
      <c r="H29" s="27">
        <v>296.48</v>
      </c>
      <c r="I29" s="27">
        <v>291.66000000000003</v>
      </c>
      <c r="J29" s="27">
        <v>303.01</v>
      </c>
      <c r="K29" s="27">
        <v>297.24</v>
      </c>
      <c r="L29" s="27">
        <v>0.34</v>
      </c>
      <c r="M29" s="27">
        <v>0.7</v>
      </c>
      <c r="N29" s="27">
        <v>7.0000000000000007E-2</v>
      </c>
      <c r="O29" s="27">
        <v>0</v>
      </c>
      <c r="P29" s="27">
        <v>0</v>
      </c>
      <c r="Q29" s="27">
        <v>0</v>
      </c>
      <c r="R29" s="27">
        <v>0</v>
      </c>
      <c r="S29" s="27">
        <v>297.19</v>
      </c>
      <c r="T29" s="27">
        <v>292.23</v>
      </c>
      <c r="U29" s="27">
        <v>303.91000000000003</v>
      </c>
      <c r="V29" s="27">
        <v>298.22000000000003</v>
      </c>
      <c r="W29" s="27">
        <v>0.39</v>
      </c>
      <c r="X29" s="27">
        <v>0.74</v>
      </c>
      <c r="Y29" s="27">
        <v>0.12</v>
      </c>
      <c r="Z29" s="27">
        <v>0</v>
      </c>
      <c r="AA29" s="27">
        <v>0</v>
      </c>
      <c r="AB29" s="27">
        <v>0</v>
      </c>
      <c r="AC29" s="27">
        <v>0</v>
      </c>
      <c r="AD29" s="27">
        <v>297.2</v>
      </c>
      <c r="AE29" s="27">
        <v>292.52999999999997</v>
      </c>
      <c r="AF29" s="27">
        <v>303.54000000000002</v>
      </c>
      <c r="AG29" s="27">
        <v>298.10000000000002</v>
      </c>
      <c r="AH29" s="27">
        <v>0.39</v>
      </c>
      <c r="AI29" s="27">
        <v>0.72</v>
      </c>
      <c r="AJ29" s="27">
        <v>0.14000000000000001</v>
      </c>
      <c r="AK29" s="27">
        <v>0</v>
      </c>
      <c r="AL29" s="27">
        <v>0</v>
      </c>
      <c r="AM29" s="27">
        <v>0</v>
      </c>
      <c r="AN29" s="27">
        <v>0</v>
      </c>
      <c r="AO29" s="27">
        <v>294.93</v>
      </c>
      <c r="AP29" s="27">
        <v>290.33999999999997</v>
      </c>
      <c r="AQ29" s="27">
        <v>301.24</v>
      </c>
      <c r="AR29" s="27">
        <v>295.41000000000003</v>
      </c>
      <c r="AS29" s="27">
        <v>0.28999999999999998</v>
      </c>
      <c r="AT29" s="27">
        <v>0.66</v>
      </c>
      <c r="AU29" s="27">
        <v>-0.03</v>
      </c>
      <c r="AV29" s="27">
        <v>0</v>
      </c>
      <c r="AW29" s="27">
        <v>0</v>
      </c>
      <c r="AX29" s="27">
        <v>0</v>
      </c>
      <c r="AY29" s="27">
        <v>0</v>
      </c>
      <c r="AZ29" s="27">
        <v>296.60000000000002</v>
      </c>
      <c r="BA29" s="27">
        <v>291.57</v>
      </c>
      <c r="BB29" s="27">
        <v>303.38</v>
      </c>
      <c r="BC29" s="27">
        <v>297.23</v>
      </c>
      <c r="BD29" s="27">
        <v>0.3</v>
      </c>
      <c r="BE29" s="27">
        <v>0.66</v>
      </c>
      <c r="BF29" s="27">
        <v>0.05</v>
      </c>
      <c r="BG29" s="27">
        <v>297.23</v>
      </c>
      <c r="BH29" s="27">
        <v>0.3</v>
      </c>
      <c r="BI29" s="27">
        <v>0.66</v>
      </c>
      <c r="BJ29" s="27">
        <v>0.05</v>
      </c>
      <c r="BK29" s="27">
        <v>11035.16</v>
      </c>
    </row>
    <row r="30" spans="1:63" x14ac:dyDescent="0.25">
      <c r="A30">
        <v>10</v>
      </c>
      <c r="B30" t="s">
        <v>17</v>
      </c>
      <c r="C30" t="s">
        <v>6</v>
      </c>
      <c r="D30" s="27">
        <v>1.45</v>
      </c>
      <c r="E30" s="27">
        <v>9.74</v>
      </c>
      <c r="F30" s="27">
        <v>2.8</v>
      </c>
      <c r="G30" s="27">
        <v>12.54</v>
      </c>
      <c r="H30" s="27">
        <v>289.43</v>
      </c>
      <c r="I30" s="27">
        <v>286.75</v>
      </c>
      <c r="J30" s="27">
        <v>292.68</v>
      </c>
      <c r="K30" s="27">
        <v>290.58999999999997</v>
      </c>
      <c r="L30" s="27">
        <v>3.08</v>
      </c>
      <c r="M30" s="27">
        <v>4.3899999999999997</v>
      </c>
      <c r="N30" s="27">
        <v>1</v>
      </c>
      <c r="O30" s="27">
        <v>0</v>
      </c>
      <c r="P30" s="27">
        <v>24.8</v>
      </c>
      <c r="Q30" s="27">
        <v>4.92</v>
      </c>
      <c r="R30" s="27">
        <v>29.72</v>
      </c>
      <c r="S30" s="27">
        <v>278.74</v>
      </c>
      <c r="T30" s="27">
        <v>275.86</v>
      </c>
      <c r="U30" s="27">
        <v>282.08999999999997</v>
      </c>
      <c r="V30" s="27">
        <v>278.93</v>
      </c>
      <c r="W30" s="27">
        <v>4.0199999999999996</v>
      </c>
      <c r="X30" s="27">
        <v>4.72</v>
      </c>
      <c r="Y30" s="27">
        <v>2.42</v>
      </c>
      <c r="Z30" s="27">
        <v>0.44</v>
      </c>
      <c r="AA30" s="27">
        <v>7.97</v>
      </c>
      <c r="AB30" s="27">
        <v>1.86</v>
      </c>
      <c r="AC30" s="27">
        <v>9.83</v>
      </c>
      <c r="AD30" s="27">
        <v>288.77999999999997</v>
      </c>
      <c r="AE30" s="27">
        <v>285.68</v>
      </c>
      <c r="AF30" s="27">
        <v>292.47000000000003</v>
      </c>
      <c r="AG30" s="27">
        <v>289.44</v>
      </c>
      <c r="AH30" s="27">
        <v>3.11</v>
      </c>
      <c r="AI30" s="27">
        <v>4.5999999999999996</v>
      </c>
      <c r="AJ30" s="27">
        <v>0.97</v>
      </c>
      <c r="AK30" s="27">
        <v>4.3600000000000003</v>
      </c>
      <c r="AL30" s="27">
        <v>0.02</v>
      </c>
      <c r="AM30" s="27">
        <v>2.61</v>
      </c>
      <c r="AN30" s="27">
        <v>2.62</v>
      </c>
      <c r="AO30" s="27">
        <v>299.43</v>
      </c>
      <c r="AP30" s="27">
        <v>297.27999999999997</v>
      </c>
      <c r="AQ30" s="27">
        <v>302.24</v>
      </c>
      <c r="AR30" s="27">
        <v>302.31</v>
      </c>
      <c r="AS30" s="27">
        <v>2.67</v>
      </c>
      <c r="AT30" s="27">
        <v>4.2300000000000004</v>
      </c>
      <c r="AU30" s="27">
        <v>0.63</v>
      </c>
      <c r="AV30" s="27">
        <v>0.98</v>
      </c>
      <c r="AW30" s="27">
        <v>6.31</v>
      </c>
      <c r="AX30" s="27">
        <v>1.85</v>
      </c>
      <c r="AY30" s="27">
        <v>8.17</v>
      </c>
      <c r="AZ30" s="27">
        <v>290.69</v>
      </c>
      <c r="BA30" s="27">
        <v>288.08999999999997</v>
      </c>
      <c r="BB30" s="27">
        <v>293.88</v>
      </c>
      <c r="BC30" s="27">
        <v>291.61</v>
      </c>
      <c r="BD30" s="27">
        <v>2.75</v>
      </c>
      <c r="BE30" s="27">
        <v>4.22</v>
      </c>
      <c r="BF30" s="27">
        <v>0.23</v>
      </c>
      <c r="BG30" s="27">
        <v>291.61</v>
      </c>
      <c r="BH30" s="27">
        <v>2.75</v>
      </c>
      <c r="BI30" s="27">
        <v>4.22</v>
      </c>
      <c r="BJ30" s="27">
        <v>0.23</v>
      </c>
      <c r="BK30" s="27">
        <v>115.21</v>
      </c>
    </row>
    <row r="31" spans="1:63" x14ac:dyDescent="0.25">
      <c r="A31">
        <v>10</v>
      </c>
      <c r="B31" t="s">
        <v>17</v>
      </c>
      <c r="C31" t="s">
        <v>7</v>
      </c>
      <c r="D31" s="27">
        <v>0</v>
      </c>
      <c r="E31" s="27">
        <v>187.22</v>
      </c>
      <c r="F31" s="27">
        <v>37.44</v>
      </c>
      <c r="G31" s="27">
        <v>224.66</v>
      </c>
      <c r="H31" s="27">
        <v>286.54000000000002</v>
      </c>
      <c r="I31" s="27">
        <v>283.26</v>
      </c>
      <c r="J31" s="27">
        <v>291.08999999999997</v>
      </c>
      <c r="K31" s="27">
        <v>287.05</v>
      </c>
      <c r="L31" s="27">
        <v>0.69</v>
      </c>
      <c r="M31" s="27">
        <v>0.95</v>
      </c>
      <c r="N31" s="27">
        <v>0.44</v>
      </c>
      <c r="O31" s="27">
        <v>0</v>
      </c>
      <c r="P31" s="27">
        <v>559.27</v>
      </c>
      <c r="Q31" s="27">
        <v>111.85</v>
      </c>
      <c r="R31" s="27">
        <v>671.12</v>
      </c>
      <c r="S31" s="27">
        <v>276.05</v>
      </c>
      <c r="T31" s="27">
        <v>272.89999999999998</v>
      </c>
      <c r="U31" s="27">
        <v>280.25</v>
      </c>
      <c r="V31" s="27">
        <v>276.08</v>
      </c>
      <c r="W31" s="27">
        <v>0.7</v>
      </c>
      <c r="X31" s="27">
        <v>0.73</v>
      </c>
      <c r="Y31" s="27">
        <v>0.54</v>
      </c>
      <c r="Z31" s="27">
        <v>0</v>
      </c>
      <c r="AA31" s="27">
        <v>122.82</v>
      </c>
      <c r="AB31" s="27">
        <v>24.59</v>
      </c>
      <c r="AC31" s="27">
        <v>147.4</v>
      </c>
      <c r="AD31" s="27">
        <v>284.97000000000003</v>
      </c>
      <c r="AE31" s="27">
        <v>281.2</v>
      </c>
      <c r="AF31" s="27">
        <v>290</v>
      </c>
      <c r="AG31" s="27">
        <v>285.19</v>
      </c>
      <c r="AH31" s="27">
        <v>0.77</v>
      </c>
      <c r="AI31" s="27">
        <v>1.06</v>
      </c>
      <c r="AJ31" s="27">
        <v>0.56999999999999995</v>
      </c>
      <c r="AK31" s="27">
        <v>0</v>
      </c>
      <c r="AL31" s="27">
        <v>0.13</v>
      </c>
      <c r="AM31" s="27">
        <v>0.03</v>
      </c>
      <c r="AN31" s="27">
        <v>0.15</v>
      </c>
      <c r="AO31" s="27">
        <v>296.39</v>
      </c>
      <c r="AP31" s="27">
        <v>293.39</v>
      </c>
      <c r="AQ31" s="27">
        <v>300.64</v>
      </c>
      <c r="AR31" s="27">
        <v>297.76</v>
      </c>
      <c r="AS31" s="27">
        <v>0.85</v>
      </c>
      <c r="AT31" s="27">
        <v>1.24</v>
      </c>
      <c r="AU31" s="27">
        <v>0.55000000000000004</v>
      </c>
      <c r="AV31" s="27">
        <v>0</v>
      </c>
      <c r="AW31" s="27">
        <v>71.66</v>
      </c>
      <c r="AX31" s="27">
        <v>14.31</v>
      </c>
      <c r="AY31" s="27">
        <v>85.97</v>
      </c>
      <c r="AZ31" s="27">
        <v>288.67</v>
      </c>
      <c r="BA31" s="27">
        <v>285.47000000000003</v>
      </c>
      <c r="BB31" s="27">
        <v>293.39</v>
      </c>
      <c r="BC31" s="27">
        <v>289.11</v>
      </c>
      <c r="BD31" s="27">
        <v>0.64</v>
      </c>
      <c r="BE31" s="27">
        <v>0.99</v>
      </c>
      <c r="BF31" s="27">
        <v>0.3</v>
      </c>
      <c r="BG31" s="27">
        <v>289.11</v>
      </c>
      <c r="BH31" s="27">
        <v>0.64</v>
      </c>
      <c r="BI31" s="27">
        <v>0.99</v>
      </c>
      <c r="BJ31" s="27">
        <v>0.3</v>
      </c>
      <c r="BK31" s="27">
        <v>11198.28</v>
      </c>
    </row>
    <row r="32" spans="1:63" x14ac:dyDescent="0.25">
      <c r="A32">
        <v>10</v>
      </c>
      <c r="B32" t="s">
        <v>17</v>
      </c>
      <c r="C32" t="s">
        <v>8</v>
      </c>
      <c r="D32" s="27">
        <v>0</v>
      </c>
      <c r="E32" s="27">
        <v>63.04</v>
      </c>
      <c r="F32" s="27">
        <v>12.61</v>
      </c>
      <c r="G32" s="27">
        <v>75.650000000000006</v>
      </c>
      <c r="H32" s="27">
        <v>285.81</v>
      </c>
      <c r="I32" s="27">
        <v>282.64</v>
      </c>
      <c r="J32" s="27">
        <v>290.16000000000003</v>
      </c>
      <c r="K32" s="27">
        <v>286.23</v>
      </c>
      <c r="L32" s="27">
        <v>0.3</v>
      </c>
      <c r="M32" s="27">
        <v>0.57999999999999996</v>
      </c>
      <c r="N32" s="27">
        <v>0</v>
      </c>
      <c r="O32" s="27">
        <v>0</v>
      </c>
      <c r="P32" s="27">
        <v>185.75</v>
      </c>
      <c r="Q32" s="27">
        <v>37.15</v>
      </c>
      <c r="R32" s="27">
        <v>222.9</v>
      </c>
      <c r="S32" s="27">
        <v>275.32</v>
      </c>
      <c r="T32" s="27">
        <v>272.27999999999997</v>
      </c>
      <c r="U32" s="27">
        <v>279.36</v>
      </c>
      <c r="V32" s="27">
        <v>275.35000000000002</v>
      </c>
      <c r="W32" s="27">
        <v>0.31</v>
      </c>
      <c r="X32" s="27">
        <v>0.35</v>
      </c>
      <c r="Y32" s="27">
        <v>0.16</v>
      </c>
      <c r="Z32" s="27">
        <v>0</v>
      </c>
      <c r="AA32" s="27">
        <v>44.47</v>
      </c>
      <c r="AB32" s="27">
        <v>8.9</v>
      </c>
      <c r="AC32" s="27">
        <v>53.37</v>
      </c>
      <c r="AD32" s="27">
        <v>284.12</v>
      </c>
      <c r="AE32" s="27">
        <v>280.51</v>
      </c>
      <c r="AF32" s="27">
        <v>288.92</v>
      </c>
      <c r="AG32" s="27">
        <v>284.3</v>
      </c>
      <c r="AH32" s="27">
        <v>0.36</v>
      </c>
      <c r="AI32" s="27">
        <v>0.67</v>
      </c>
      <c r="AJ32" s="27">
        <v>0.1</v>
      </c>
      <c r="AK32" s="27">
        <v>0</v>
      </c>
      <c r="AL32" s="27">
        <v>7.0000000000000007E-2</v>
      </c>
      <c r="AM32" s="27">
        <v>0.01</v>
      </c>
      <c r="AN32" s="27">
        <v>0.09</v>
      </c>
      <c r="AO32" s="27">
        <v>295.67</v>
      </c>
      <c r="AP32" s="27">
        <v>292.77999999999997</v>
      </c>
      <c r="AQ32" s="27">
        <v>299.72000000000003</v>
      </c>
      <c r="AR32" s="27">
        <v>296.79000000000002</v>
      </c>
      <c r="AS32" s="27">
        <v>0.45</v>
      </c>
      <c r="AT32" s="27">
        <v>0.88</v>
      </c>
      <c r="AU32" s="27">
        <v>0.08</v>
      </c>
      <c r="AV32" s="27">
        <v>0</v>
      </c>
      <c r="AW32" s="27">
        <v>23.43</v>
      </c>
      <c r="AX32" s="27">
        <v>4.68</v>
      </c>
      <c r="AY32" s="27">
        <v>28.11</v>
      </c>
      <c r="AZ32" s="27">
        <v>288.07</v>
      </c>
      <c r="BA32" s="27">
        <v>284.95</v>
      </c>
      <c r="BB32" s="27">
        <v>292.58</v>
      </c>
      <c r="BC32" s="27">
        <v>288.41000000000003</v>
      </c>
      <c r="BD32" s="27">
        <v>0.28000000000000003</v>
      </c>
      <c r="BE32" s="27">
        <v>0.64</v>
      </c>
      <c r="BF32" s="27">
        <v>-0.11</v>
      </c>
      <c r="BG32" s="27">
        <v>288.41000000000003</v>
      </c>
      <c r="BH32" s="27">
        <v>0.28000000000000003</v>
      </c>
      <c r="BI32" s="27">
        <v>0.64</v>
      </c>
      <c r="BJ32" s="27">
        <v>-0.11</v>
      </c>
      <c r="BK32" s="27">
        <v>15846.75</v>
      </c>
    </row>
    <row r="33" spans="1:63" x14ac:dyDescent="0.25">
      <c r="A33">
        <v>11</v>
      </c>
      <c r="B33" t="s">
        <v>18</v>
      </c>
      <c r="C33" t="s">
        <v>6</v>
      </c>
      <c r="D33" s="27" t="s">
        <v>385</v>
      </c>
      <c r="E33" s="27" t="s">
        <v>385</v>
      </c>
      <c r="F33" s="27" t="s">
        <v>385</v>
      </c>
      <c r="G33" s="27" t="s">
        <v>385</v>
      </c>
      <c r="H33" s="27" t="s">
        <v>385</v>
      </c>
      <c r="I33" s="27" t="s">
        <v>385</v>
      </c>
      <c r="J33" s="27" t="s">
        <v>385</v>
      </c>
      <c r="K33" s="27" t="s">
        <v>385</v>
      </c>
      <c r="L33" s="27" t="s">
        <v>385</v>
      </c>
      <c r="M33" s="27" t="s">
        <v>385</v>
      </c>
      <c r="N33" s="27" t="s">
        <v>385</v>
      </c>
      <c r="O33" s="27" t="s">
        <v>385</v>
      </c>
      <c r="P33" s="27" t="s">
        <v>385</v>
      </c>
      <c r="Q33" s="27" t="s">
        <v>385</v>
      </c>
      <c r="R33" s="27" t="s">
        <v>385</v>
      </c>
      <c r="S33" s="27" t="s">
        <v>385</v>
      </c>
      <c r="T33" s="27" t="s">
        <v>385</v>
      </c>
      <c r="U33" s="27" t="s">
        <v>385</v>
      </c>
      <c r="V33" s="27" t="s">
        <v>385</v>
      </c>
      <c r="W33" s="27" t="s">
        <v>385</v>
      </c>
      <c r="X33" s="27" t="s">
        <v>385</v>
      </c>
      <c r="Y33" s="27" t="s">
        <v>385</v>
      </c>
      <c r="Z33" s="27" t="s">
        <v>385</v>
      </c>
      <c r="AA33" s="27" t="s">
        <v>385</v>
      </c>
      <c r="AB33" s="27" t="s">
        <v>385</v>
      </c>
      <c r="AC33" s="27" t="s">
        <v>385</v>
      </c>
      <c r="AD33" s="27" t="s">
        <v>385</v>
      </c>
      <c r="AE33" s="27" t="s">
        <v>385</v>
      </c>
      <c r="AF33" s="27" t="s">
        <v>385</v>
      </c>
      <c r="AG33" s="27" t="s">
        <v>385</v>
      </c>
      <c r="AH33" s="27" t="s">
        <v>385</v>
      </c>
      <c r="AI33" s="27" t="s">
        <v>385</v>
      </c>
      <c r="AJ33" s="27" t="s">
        <v>385</v>
      </c>
      <c r="AK33" s="27" t="s">
        <v>385</v>
      </c>
      <c r="AL33" s="27" t="s">
        <v>385</v>
      </c>
      <c r="AM33" s="27" t="s">
        <v>385</v>
      </c>
      <c r="AN33" s="27" t="s">
        <v>385</v>
      </c>
      <c r="AO33" s="27" t="s">
        <v>385</v>
      </c>
      <c r="AP33" s="27" t="s">
        <v>385</v>
      </c>
      <c r="AQ33" s="27" t="s">
        <v>385</v>
      </c>
      <c r="AR33" s="27" t="s">
        <v>385</v>
      </c>
      <c r="AS33" s="27" t="s">
        <v>385</v>
      </c>
      <c r="AT33" s="27" t="s">
        <v>385</v>
      </c>
      <c r="AU33" s="27" t="s">
        <v>385</v>
      </c>
      <c r="AV33" s="27" t="s">
        <v>385</v>
      </c>
      <c r="AW33" s="27" t="s">
        <v>385</v>
      </c>
      <c r="AX33" s="27" t="s">
        <v>385</v>
      </c>
      <c r="AY33" s="27" t="s">
        <v>385</v>
      </c>
      <c r="AZ33" s="27" t="s">
        <v>385</v>
      </c>
      <c r="BA33" s="27" t="s">
        <v>385</v>
      </c>
      <c r="BB33" s="27" t="s">
        <v>385</v>
      </c>
      <c r="BC33" s="27" t="s">
        <v>385</v>
      </c>
      <c r="BD33" s="27" t="s">
        <v>385</v>
      </c>
      <c r="BE33" s="27" t="s">
        <v>385</v>
      </c>
      <c r="BF33" s="27" t="s">
        <v>385</v>
      </c>
      <c r="BG33" s="27" t="s">
        <v>385</v>
      </c>
      <c r="BH33" s="27" t="s">
        <v>385</v>
      </c>
      <c r="BI33" s="27" t="s">
        <v>385</v>
      </c>
      <c r="BJ33" s="27" t="s">
        <v>385</v>
      </c>
      <c r="BK33" s="27" t="s">
        <v>385</v>
      </c>
    </row>
    <row r="34" spans="1:63" x14ac:dyDescent="0.25">
      <c r="A34">
        <v>11</v>
      </c>
      <c r="B34" t="s">
        <v>18</v>
      </c>
      <c r="C34" t="s">
        <v>7</v>
      </c>
      <c r="D34" s="27">
        <v>0</v>
      </c>
      <c r="E34" s="27">
        <v>98.92</v>
      </c>
      <c r="F34" s="27">
        <v>19.78</v>
      </c>
      <c r="G34" s="27">
        <v>118.7</v>
      </c>
      <c r="H34" s="27">
        <v>283.25</v>
      </c>
      <c r="I34" s="27">
        <v>278.97000000000003</v>
      </c>
      <c r="J34" s="27">
        <v>287.92</v>
      </c>
      <c r="K34" s="27">
        <v>283.45</v>
      </c>
      <c r="L34" s="27">
        <v>0.81</v>
      </c>
      <c r="M34" s="27">
        <v>1.0900000000000001</v>
      </c>
      <c r="N34" s="27">
        <v>0.64</v>
      </c>
      <c r="O34" s="27">
        <v>0</v>
      </c>
      <c r="P34" s="27">
        <v>257.39999999999998</v>
      </c>
      <c r="Q34" s="27">
        <v>51.48</v>
      </c>
      <c r="R34" s="27">
        <v>308.89</v>
      </c>
      <c r="S34" s="27">
        <v>272.8</v>
      </c>
      <c r="T34" s="27">
        <v>270.11</v>
      </c>
      <c r="U34" s="27">
        <v>275.68</v>
      </c>
      <c r="V34" s="27">
        <v>272.81</v>
      </c>
      <c r="W34" s="27">
        <v>1.06</v>
      </c>
      <c r="X34" s="27">
        <v>1.1499999999999999</v>
      </c>
      <c r="Y34" s="27">
        <v>0.91</v>
      </c>
      <c r="Z34" s="27">
        <v>0</v>
      </c>
      <c r="AA34" s="27">
        <v>64.06</v>
      </c>
      <c r="AB34" s="27">
        <v>12.82</v>
      </c>
      <c r="AC34" s="27">
        <v>76.88</v>
      </c>
      <c r="AD34" s="27">
        <v>283.33</v>
      </c>
      <c r="AE34" s="27">
        <v>278.42</v>
      </c>
      <c r="AF34" s="27">
        <v>288.72000000000003</v>
      </c>
      <c r="AG34" s="27">
        <v>283.5</v>
      </c>
      <c r="AH34" s="27">
        <v>0.83</v>
      </c>
      <c r="AI34" s="27">
        <v>1.05</v>
      </c>
      <c r="AJ34" s="27">
        <v>0.81</v>
      </c>
      <c r="AK34" s="27">
        <v>0</v>
      </c>
      <c r="AL34" s="27">
        <v>0.14000000000000001</v>
      </c>
      <c r="AM34" s="27">
        <v>0.03</v>
      </c>
      <c r="AN34" s="27">
        <v>0.17</v>
      </c>
      <c r="AO34" s="27">
        <v>293.75</v>
      </c>
      <c r="AP34" s="27">
        <v>287.95</v>
      </c>
      <c r="AQ34" s="27">
        <v>299.82</v>
      </c>
      <c r="AR34" s="27">
        <v>294.22000000000003</v>
      </c>
      <c r="AS34" s="27">
        <v>0.97</v>
      </c>
      <c r="AT34" s="27">
        <v>1.36</v>
      </c>
      <c r="AU34" s="27">
        <v>0.89</v>
      </c>
      <c r="AV34" s="27">
        <v>0</v>
      </c>
      <c r="AW34" s="27">
        <v>74.459999999999994</v>
      </c>
      <c r="AX34" s="27">
        <v>14.88</v>
      </c>
      <c r="AY34" s="27">
        <v>89.34</v>
      </c>
      <c r="AZ34" s="27">
        <v>283.08999999999997</v>
      </c>
      <c r="BA34" s="27">
        <v>279.36</v>
      </c>
      <c r="BB34" s="27">
        <v>287.45999999999998</v>
      </c>
      <c r="BC34" s="27">
        <v>283.23</v>
      </c>
      <c r="BD34" s="27">
        <v>0.6</v>
      </c>
      <c r="BE34" s="27">
        <v>0.97</v>
      </c>
      <c r="BF34" s="27">
        <v>0.21</v>
      </c>
      <c r="BG34" s="27">
        <v>283.23</v>
      </c>
      <c r="BH34" s="27">
        <v>0.6</v>
      </c>
      <c r="BI34" s="27">
        <v>0.97</v>
      </c>
      <c r="BJ34" s="27">
        <v>0.21</v>
      </c>
      <c r="BK34" s="27">
        <v>3988.28</v>
      </c>
    </row>
    <row r="35" spans="1:63" x14ac:dyDescent="0.25">
      <c r="A35">
        <v>11</v>
      </c>
      <c r="B35" t="s">
        <v>18</v>
      </c>
      <c r="C35" t="s">
        <v>8</v>
      </c>
      <c r="D35" s="27">
        <v>0</v>
      </c>
      <c r="E35" s="27">
        <v>250</v>
      </c>
      <c r="F35" s="27">
        <v>50</v>
      </c>
      <c r="G35" s="27">
        <v>300</v>
      </c>
      <c r="H35" s="27">
        <v>282.93</v>
      </c>
      <c r="I35" s="27">
        <v>278.58</v>
      </c>
      <c r="J35" s="27">
        <v>287.64999999999998</v>
      </c>
      <c r="K35" s="27">
        <v>283.12</v>
      </c>
      <c r="L35" s="27">
        <v>0.45</v>
      </c>
      <c r="M35" s="27">
        <v>0.59</v>
      </c>
      <c r="N35" s="27">
        <v>0.44</v>
      </c>
      <c r="O35" s="27">
        <v>0</v>
      </c>
      <c r="P35" s="27">
        <v>653.03</v>
      </c>
      <c r="Q35" s="27">
        <v>130.61000000000001</v>
      </c>
      <c r="R35" s="27">
        <v>783.64</v>
      </c>
      <c r="S35" s="27">
        <v>272.49</v>
      </c>
      <c r="T35" s="27">
        <v>269.74</v>
      </c>
      <c r="U35" s="27">
        <v>275.45999999999998</v>
      </c>
      <c r="V35" s="27">
        <v>272.49</v>
      </c>
      <c r="W35" s="27">
        <v>0.69</v>
      </c>
      <c r="X35" s="27">
        <v>0.69</v>
      </c>
      <c r="Y35" s="27">
        <v>0.69</v>
      </c>
      <c r="Z35" s="27">
        <v>0</v>
      </c>
      <c r="AA35" s="27">
        <v>159.5</v>
      </c>
      <c r="AB35" s="27">
        <v>31.92</v>
      </c>
      <c r="AC35" s="27">
        <v>191.42</v>
      </c>
      <c r="AD35" s="27">
        <v>282.94</v>
      </c>
      <c r="AE35" s="27">
        <v>277.99</v>
      </c>
      <c r="AF35" s="27">
        <v>288.33</v>
      </c>
      <c r="AG35" s="27">
        <v>283.11</v>
      </c>
      <c r="AH35" s="27">
        <v>0.47</v>
      </c>
      <c r="AI35" s="27">
        <v>0.56000000000000005</v>
      </c>
      <c r="AJ35" s="27">
        <v>0.56999999999999995</v>
      </c>
      <c r="AK35" s="27">
        <v>0</v>
      </c>
      <c r="AL35" s="27">
        <v>0.31</v>
      </c>
      <c r="AM35" s="27">
        <v>0.06</v>
      </c>
      <c r="AN35" s="27">
        <v>0.37</v>
      </c>
      <c r="AO35" s="27">
        <v>293.39</v>
      </c>
      <c r="AP35" s="27">
        <v>287.55</v>
      </c>
      <c r="AQ35" s="27">
        <v>299.45</v>
      </c>
      <c r="AR35" s="27">
        <v>293.87</v>
      </c>
      <c r="AS35" s="27">
        <v>0.56000000000000005</v>
      </c>
      <c r="AT35" s="27">
        <v>0.79</v>
      </c>
      <c r="AU35" s="27">
        <v>0.59</v>
      </c>
      <c r="AV35" s="27">
        <v>0</v>
      </c>
      <c r="AW35" s="27">
        <v>187.95</v>
      </c>
      <c r="AX35" s="27">
        <v>37.56</v>
      </c>
      <c r="AY35" s="27">
        <v>225.52</v>
      </c>
      <c r="AZ35" s="27">
        <v>282.86</v>
      </c>
      <c r="BA35" s="27">
        <v>279.02999999999997</v>
      </c>
      <c r="BB35" s="27">
        <v>287.35000000000002</v>
      </c>
      <c r="BC35" s="27">
        <v>283</v>
      </c>
      <c r="BD35" s="27">
        <v>0.33</v>
      </c>
      <c r="BE35" s="27">
        <v>0.51</v>
      </c>
      <c r="BF35" s="27">
        <v>0.17</v>
      </c>
      <c r="BG35" s="27">
        <v>283</v>
      </c>
      <c r="BH35" s="27">
        <v>0.33</v>
      </c>
      <c r="BI35" s="27">
        <v>0.51</v>
      </c>
      <c r="BJ35" s="27">
        <v>0.17</v>
      </c>
      <c r="BK35" s="27">
        <v>27019.95</v>
      </c>
    </row>
    <row r="36" spans="1:63" x14ac:dyDescent="0.25">
      <c r="A36">
        <v>12</v>
      </c>
      <c r="B36" t="s">
        <v>19</v>
      </c>
      <c r="C36" t="s">
        <v>6</v>
      </c>
      <c r="D36" s="27" t="s">
        <v>385</v>
      </c>
      <c r="E36" s="27" t="s">
        <v>385</v>
      </c>
      <c r="F36" s="27" t="s">
        <v>385</v>
      </c>
      <c r="G36" s="27" t="s">
        <v>385</v>
      </c>
      <c r="H36" s="27" t="s">
        <v>385</v>
      </c>
      <c r="I36" s="27" t="s">
        <v>385</v>
      </c>
      <c r="J36" s="27" t="s">
        <v>385</v>
      </c>
      <c r="K36" s="27" t="s">
        <v>385</v>
      </c>
      <c r="L36" s="27" t="s">
        <v>385</v>
      </c>
      <c r="M36" s="27" t="s">
        <v>385</v>
      </c>
      <c r="N36" s="27" t="s">
        <v>385</v>
      </c>
      <c r="O36" s="27" t="s">
        <v>385</v>
      </c>
      <c r="P36" s="27" t="s">
        <v>385</v>
      </c>
      <c r="Q36" s="27" t="s">
        <v>385</v>
      </c>
      <c r="R36" s="27" t="s">
        <v>385</v>
      </c>
      <c r="S36" s="27" t="s">
        <v>385</v>
      </c>
      <c r="T36" s="27" t="s">
        <v>385</v>
      </c>
      <c r="U36" s="27" t="s">
        <v>385</v>
      </c>
      <c r="V36" s="27" t="s">
        <v>385</v>
      </c>
      <c r="W36" s="27" t="s">
        <v>385</v>
      </c>
      <c r="X36" s="27" t="s">
        <v>385</v>
      </c>
      <c r="Y36" s="27" t="s">
        <v>385</v>
      </c>
      <c r="Z36" s="27" t="s">
        <v>385</v>
      </c>
      <c r="AA36" s="27" t="s">
        <v>385</v>
      </c>
      <c r="AB36" s="27" t="s">
        <v>385</v>
      </c>
      <c r="AC36" s="27" t="s">
        <v>385</v>
      </c>
      <c r="AD36" s="27" t="s">
        <v>385</v>
      </c>
      <c r="AE36" s="27" t="s">
        <v>385</v>
      </c>
      <c r="AF36" s="27" t="s">
        <v>385</v>
      </c>
      <c r="AG36" s="27" t="s">
        <v>385</v>
      </c>
      <c r="AH36" s="27" t="s">
        <v>385</v>
      </c>
      <c r="AI36" s="27" t="s">
        <v>385</v>
      </c>
      <c r="AJ36" s="27" t="s">
        <v>385</v>
      </c>
      <c r="AK36" s="27" t="s">
        <v>385</v>
      </c>
      <c r="AL36" s="27" t="s">
        <v>385</v>
      </c>
      <c r="AM36" s="27" t="s">
        <v>385</v>
      </c>
      <c r="AN36" s="27" t="s">
        <v>385</v>
      </c>
      <c r="AO36" s="27" t="s">
        <v>385</v>
      </c>
      <c r="AP36" s="27" t="s">
        <v>385</v>
      </c>
      <c r="AQ36" s="27" t="s">
        <v>385</v>
      </c>
      <c r="AR36" s="27" t="s">
        <v>385</v>
      </c>
      <c r="AS36" s="27" t="s">
        <v>385</v>
      </c>
      <c r="AT36" s="27" t="s">
        <v>385</v>
      </c>
      <c r="AU36" s="27" t="s">
        <v>385</v>
      </c>
      <c r="AV36" s="27" t="s">
        <v>385</v>
      </c>
      <c r="AW36" s="27" t="s">
        <v>385</v>
      </c>
      <c r="AX36" s="27" t="s">
        <v>385</v>
      </c>
      <c r="AY36" s="27" t="s">
        <v>385</v>
      </c>
      <c r="AZ36" s="27" t="s">
        <v>385</v>
      </c>
      <c r="BA36" s="27" t="s">
        <v>385</v>
      </c>
      <c r="BB36" s="27" t="s">
        <v>385</v>
      </c>
      <c r="BC36" s="27" t="s">
        <v>385</v>
      </c>
      <c r="BD36" s="27" t="s">
        <v>385</v>
      </c>
      <c r="BE36" s="27" t="s">
        <v>385</v>
      </c>
      <c r="BF36" s="27" t="s">
        <v>385</v>
      </c>
      <c r="BG36" s="27" t="s">
        <v>385</v>
      </c>
      <c r="BH36" s="27" t="s">
        <v>385</v>
      </c>
      <c r="BI36" s="27" t="s">
        <v>385</v>
      </c>
      <c r="BJ36" s="27" t="s">
        <v>385</v>
      </c>
      <c r="BK36" s="27" t="s">
        <v>385</v>
      </c>
    </row>
    <row r="37" spans="1:63" x14ac:dyDescent="0.25">
      <c r="A37">
        <v>12</v>
      </c>
      <c r="B37" t="s">
        <v>19</v>
      </c>
      <c r="C37" t="s">
        <v>7</v>
      </c>
      <c r="D37" s="27" t="s">
        <v>385</v>
      </c>
      <c r="E37" s="27" t="s">
        <v>385</v>
      </c>
      <c r="F37" s="27" t="s">
        <v>385</v>
      </c>
      <c r="G37" s="27" t="s">
        <v>385</v>
      </c>
      <c r="H37" s="27" t="s">
        <v>385</v>
      </c>
      <c r="I37" s="27" t="s">
        <v>385</v>
      </c>
      <c r="J37" s="27" t="s">
        <v>385</v>
      </c>
      <c r="K37" s="27" t="s">
        <v>385</v>
      </c>
      <c r="L37" s="27" t="s">
        <v>385</v>
      </c>
      <c r="M37" s="27" t="s">
        <v>385</v>
      </c>
      <c r="N37" s="27" t="s">
        <v>385</v>
      </c>
      <c r="O37" s="27" t="s">
        <v>385</v>
      </c>
      <c r="P37" s="27" t="s">
        <v>385</v>
      </c>
      <c r="Q37" s="27" t="s">
        <v>385</v>
      </c>
      <c r="R37" s="27" t="s">
        <v>385</v>
      </c>
      <c r="S37" s="27" t="s">
        <v>385</v>
      </c>
      <c r="T37" s="27" t="s">
        <v>385</v>
      </c>
      <c r="U37" s="27" t="s">
        <v>385</v>
      </c>
      <c r="V37" s="27" t="s">
        <v>385</v>
      </c>
      <c r="W37" s="27" t="s">
        <v>385</v>
      </c>
      <c r="X37" s="27" t="s">
        <v>385</v>
      </c>
      <c r="Y37" s="27" t="s">
        <v>385</v>
      </c>
      <c r="Z37" s="27" t="s">
        <v>385</v>
      </c>
      <c r="AA37" s="27" t="s">
        <v>385</v>
      </c>
      <c r="AB37" s="27" t="s">
        <v>385</v>
      </c>
      <c r="AC37" s="27" t="s">
        <v>385</v>
      </c>
      <c r="AD37" s="27" t="s">
        <v>385</v>
      </c>
      <c r="AE37" s="27" t="s">
        <v>385</v>
      </c>
      <c r="AF37" s="27" t="s">
        <v>385</v>
      </c>
      <c r="AG37" s="27" t="s">
        <v>385</v>
      </c>
      <c r="AH37" s="27" t="s">
        <v>385</v>
      </c>
      <c r="AI37" s="27" t="s">
        <v>385</v>
      </c>
      <c r="AJ37" s="27" t="s">
        <v>385</v>
      </c>
      <c r="AK37" s="27" t="s">
        <v>385</v>
      </c>
      <c r="AL37" s="27" t="s">
        <v>385</v>
      </c>
      <c r="AM37" s="27" t="s">
        <v>385</v>
      </c>
      <c r="AN37" s="27" t="s">
        <v>385</v>
      </c>
      <c r="AO37" s="27" t="s">
        <v>385</v>
      </c>
      <c r="AP37" s="27" t="s">
        <v>385</v>
      </c>
      <c r="AQ37" s="27" t="s">
        <v>385</v>
      </c>
      <c r="AR37" s="27" t="s">
        <v>385</v>
      </c>
      <c r="AS37" s="27" t="s">
        <v>385</v>
      </c>
      <c r="AT37" s="27" t="s">
        <v>385</v>
      </c>
      <c r="AU37" s="27" t="s">
        <v>385</v>
      </c>
      <c r="AV37" s="27" t="s">
        <v>385</v>
      </c>
      <c r="AW37" s="27" t="s">
        <v>385</v>
      </c>
      <c r="AX37" s="27" t="s">
        <v>385</v>
      </c>
      <c r="AY37" s="27" t="s">
        <v>385</v>
      </c>
      <c r="AZ37" s="27" t="s">
        <v>385</v>
      </c>
      <c r="BA37" s="27" t="s">
        <v>385</v>
      </c>
      <c r="BB37" s="27" t="s">
        <v>385</v>
      </c>
      <c r="BC37" s="27" t="s">
        <v>385</v>
      </c>
      <c r="BD37" s="27" t="s">
        <v>385</v>
      </c>
      <c r="BE37" s="27" t="s">
        <v>385</v>
      </c>
      <c r="BF37" s="27" t="s">
        <v>385</v>
      </c>
      <c r="BG37" s="27" t="s">
        <v>385</v>
      </c>
      <c r="BH37" s="27" t="s">
        <v>385</v>
      </c>
      <c r="BI37" s="27" t="s">
        <v>385</v>
      </c>
      <c r="BJ37" s="27" t="s">
        <v>385</v>
      </c>
      <c r="BK37" s="27" t="s">
        <v>385</v>
      </c>
    </row>
    <row r="38" spans="1:63" x14ac:dyDescent="0.25">
      <c r="A38">
        <v>12</v>
      </c>
      <c r="B38" t="s">
        <v>19</v>
      </c>
      <c r="C38" t="s">
        <v>8</v>
      </c>
      <c r="D38" s="27" t="s">
        <v>385</v>
      </c>
      <c r="E38" s="27" t="s">
        <v>385</v>
      </c>
      <c r="F38" s="27" t="s">
        <v>385</v>
      </c>
      <c r="G38" s="27" t="s">
        <v>385</v>
      </c>
      <c r="H38" s="27" t="s">
        <v>385</v>
      </c>
      <c r="I38" s="27" t="s">
        <v>385</v>
      </c>
      <c r="J38" s="27" t="s">
        <v>385</v>
      </c>
      <c r="K38" s="27" t="s">
        <v>385</v>
      </c>
      <c r="L38" s="27" t="s">
        <v>385</v>
      </c>
      <c r="M38" s="27" t="s">
        <v>385</v>
      </c>
      <c r="N38" s="27" t="s">
        <v>385</v>
      </c>
      <c r="O38" s="27" t="s">
        <v>385</v>
      </c>
      <c r="P38" s="27" t="s">
        <v>385</v>
      </c>
      <c r="Q38" s="27" t="s">
        <v>385</v>
      </c>
      <c r="R38" s="27" t="s">
        <v>385</v>
      </c>
      <c r="S38" s="27" t="s">
        <v>385</v>
      </c>
      <c r="T38" s="27" t="s">
        <v>385</v>
      </c>
      <c r="U38" s="27" t="s">
        <v>385</v>
      </c>
      <c r="V38" s="27" t="s">
        <v>385</v>
      </c>
      <c r="W38" s="27" t="s">
        <v>385</v>
      </c>
      <c r="X38" s="27" t="s">
        <v>385</v>
      </c>
      <c r="Y38" s="27" t="s">
        <v>385</v>
      </c>
      <c r="Z38" s="27" t="s">
        <v>385</v>
      </c>
      <c r="AA38" s="27" t="s">
        <v>385</v>
      </c>
      <c r="AB38" s="27" t="s">
        <v>385</v>
      </c>
      <c r="AC38" s="27" t="s">
        <v>385</v>
      </c>
      <c r="AD38" s="27" t="s">
        <v>385</v>
      </c>
      <c r="AE38" s="27" t="s">
        <v>385</v>
      </c>
      <c r="AF38" s="27" t="s">
        <v>385</v>
      </c>
      <c r="AG38" s="27" t="s">
        <v>385</v>
      </c>
      <c r="AH38" s="27" t="s">
        <v>385</v>
      </c>
      <c r="AI38" s="27" t="s">
        <v>385</v>
      </c>
      <c r="AJ38" s="27" t="s">
        <v>385</v>
      </c>
      <c r="AK38" s="27" t="s">
        <v>385</v>
      </c>
      <c r="AL38" s="27" t="s">
        <v>385</v>
      </c>
      <c r="AM38" s="27" t="s">
        <v>385</v>
      </c>
      <c r="AN38" s="27" t="s">
        <v>385</v>
      </c>
      <c r="AO38" s="27" t="s">
        <v>385</v>
      </c>
      <c r="AP38" s="27" t="s">
        <v>385</v>
      </c>
      <c r="AQ38" s="27" t="s">
        <v>385</v>
      </c>
      <c r="AR38" s="27" t="s">
        <v>385</v>
      </c>
      <c r="AS38" s="27" t="s">
        <v>385</v>
      </c>
      <c r="AT38" s="27" t="s">
        <v>385</v>
      </c>
      <c r="AU38" s="27" t="s">
        <v>385</v>
      </c>
      <c r="AV38" s="27" t="s">
        <v>385</v>
      </c>
      <c r="AW38" s="27" t="s">
        <v>385</v>
      </c>
      <c r="AX38" s="27" t="s">
        <v>385</v>
      </c>
      <c r="AY38" s="27" t="s">
        <v>385</v>
      </c>
      <c r="AZ38" s="27" t="s">
        <v>385</v>
      </c>
      <c r="BA38" s="27" t="s">
        <v>385</v>
      </c>
      <c r="BB38" s="27" t="s">
        <v>385</v>
      </c>
      <c r="BC38" s="27" t="s">
        <v>385</v>
      </c>
      <c r="BD38" s="27" t="s">
        <v>385</v>
      </c>
      <c r="BE38" s="27" t="s">
        <v>385</v>
      </c>
      <c r="BF38" s="27" t="s">
        <v>385</v>
      </c>
      <c r="BG38" s="27" t="s">
        <v>385</v>
      </c>
      <c r="BH38" s="27" t="s">
        <v>385</v>
      </c>
      <c r="BI38" s="27" t="s">
        <v>385</v>
      </c>
      <c r="BJ38" s="27" t="s">
        <v>385</v>
      </c>
      <c r="BK38" s="27" t="s">
        <v>385</v>
      </c>
    </row>
    <row r="39" spans="1:63" x14ac:dyDescent="0.25">
      <c r="A39">
        <v>13</v>
      </c>
      <c r="B39" t="s">
        <v>20</v>
      </c>
      <c r="C39" t="s">
        <v>6</v>
      </c>
      <c r="D39" s="27">
        <v>0.12</v>
      </c>
      <c r="E39" s="27">
        <v>0.02</v>
      </c>
      <c r="F39" s="27">
        <v>0.08</v>
      </c>
      <c r="G39" s="27">
        <v>0.09</v>
      </c>
      <c r="H39" s="27">
        <v>301.58</v>
      </c>
      <c r="I39" s="27">
        <v>298.11</v>
      </c>
      <c r="J39" s="27">
        <v>306.36</v>
      </c>
      <c r="K39" s="27">
        <v>304.26</v>
      </c>
      <c r="L39" s="27">
        <v>1.44</v>
      </c>
      <c r="M39" s="27">
        <v>2.0499999999999998</v>
      </c>
      <c r="N39" s="27">
        <v>0.68</v>
      </c>
      <c r="O39" s="27">
        <v>0</v>
      </c>
      <c r="P39" s="27">
        <v>7.0000000000000007E-2</v>
      </c>
      <c r="Q39" s="27">
        <v>0.02</v>
      </c>
      <c r="R39" s="27">
        <v>0.09</v>
      </c>
      <c r="S39" s="27">
        <v>296.18</v>
      </c>
      <c r="T39" s="27">
        <v>292.58</v>
      </c>
      <c r="U39" s="27">
        <v>301.38</v>
      </c>
      <c r="V39" s="27">
        <v>297</v>
      </c>
      <c r="W39" s="27">
        <v>1.34</v>
      </c>
      <c r="X39" s="27">
        <v>2.16</v>
      </c>
      <c r="Y39" s="27">
        <v>0.21</v>
      </c>
      <c r="Z39" s="27">
        <v>0.22</v>
      </c>
      <c r="AA39" s="27">
        <v>0</v>
      </c>
      <c r="AB39" s="27">
        <v>0.13</v>
      </c>
      <c r="AC39" s="27">
        <v>0.14000000000000001</v>
      </c>
      <c r="AD39" s="27">
        <v>303.94</v>
      </c>
      <c r="AE39" s="27">
        <v>299.76</v>
      </c>
      <c r="AF39" s="27">
        <v>309.39</v>
      </c>
      <c r="AG39" s="27">
        <v>306.32</v>
      </c>
      <c r="AH39" s="27">
        <v>1.68</v>
      </c>
      <c r="AI39" s="27">
        <v>2.34</v>
      </c>
      <c r="AJ39" s="27">
        <v>1.03</v>
      </c>
      <c r="AK39" s="27">
        <v>0.22</v>
      </c>
      <c r="AL39" s="27">
        <v>0</v>
      </c>
      <c r="AM39" s="27">
        <v>0.13</v>
      </c>
      <c r="AN39" s="27">
        <v>0.13</v>
      </c>
      <c r="AO39" s="27">
        <v>304.97000000000003</v>
      </c>
      <c r="AP39" s="27">
        <v>301.99</v>
      </c>
      <c r="AQ39" s="27">
        <v>308.88</v>
      </c>
      <c r="AR39" s="27">
        <v>309.14</v>
      </c>
      <c r="AS39" s="27">
        <v>1.5</v>
      </c>
      <c r="AT39" s="27">
        <v>1.79</v>
      </c>
      <c r="AU39" s="27">
        <v>1.05</v>
      </c>
      <c r="AV39" s="27">
        <v>0.03</v>
      </c>
      <c r="AW39" s="27">
        <v>0</v>
      </c>
      <c r="AX39" s="27">
        <v>0.02</v>
      </c>
      <c r="AY39" s="27">
        <v>0.02</v>
      </c>
      <c r="AZ39" s="27">
        <v>301.22000000000003</v>
      </c>
      <c r="BA39" s="27">
        <v>298.11</v>
      </c>
      <c r="BB39" s="27">
        <v>305.79000000000002</v>
      </c>
      <c r="BC39" s="27">
        <v>304.57</v>
      </c>
      <c r="BD39" s="27">
        <v>1.37</v>
      </c>
      <c r="BE39" s="27">
        <v>2.02</v>
      </c>
      <c r="BF39" s="27">
        <v>0.51</v>
      </c>
      <c r="BG39" s="27">
        <v>304.57</v>
      </c>
      <c r="BH39" s="27">
        <v>1.37</v>
      </c>
      <c r="BI39" s="27">
        <v>2.02</v>
      </c>
      <c r="BJ39" s="27">
        <v>0.51</v>
      </c>
      <c r="BK39" s="27">
        <v>24.37</v>
      </c>
    </row>
    <row r="40" spans="1:63" x14ac:dyDescent="0.25">
      <c r="A40">
        <v>13</v>
      </c>
      <c r="B40" t="s">
        <v>20</v>
      </c>
      <c r="C40" t="s">
        <v>7</v>
      </c>
      <c r="D40" s="27">
        <v>0</v>
      </c>
      <c r="E40" s="27">
        <v>2.4500000000000002</v>
      </c>
      <c r="F40" s="27">
        <v>0.49</v>
      </c>
      <c r="G40" s="27">
        <v>2.95</v>
      </c>
      <c r="H40" s="27">
        <v>299.68</v>
      </c>
      <c r="I40" s="27">
        <v>295.06</v>
      </c>
      <c r="J40" s="27">
        <v>306.39</v>
      </c>
      <c r="K40" s="27">
        <v>301.06</v>
      </c>
      <c r="L40" s="27">
        <v>0.6</v>
      </c>
      <c r="M40" s="27">
        <v>1.02</v>
      </c>
      <c r="N40" s="27">
        <v>0.33</v>
      </c>
      <c r="O40" s="27">
        <v>0</v>
      </c>
      <c r="P40" s="27">
        <v>9.2100000000000009</v>
      </c>
      <c r="Q40" s="27">
        <v>1.84</v>
      </c>
      <c r="R40" s="27">
        <v>11.05</v>
      </c>
      <c r="S40" s="27">
        <v>293.76</v>
      </c>
      <c r="T40" s="27">
        <v>288.61</v>
      </c>
      <c r="U40" s="27">
        <v>301.79000000000002</v>
      </c>
      <c r="V40" s="27">
        <v>294.18</v>
      </c>
      <c r="W40" s="27">
        <v>0.56000000000000005</v>
      </c>
      <c r="X40" s="27">
        <v>1.17</v>
      </c>
      <c r="Y40" s="27">
        <v>0.15</v>
      </c>
      <c r="Z40" s="27">
        <v>0</v>
      </c>
      <c r="AA40" s="27">
        <v>0.32</v>
      </c>
      <c r="AB40" s="27">
        <v>0.06</v>
      </c>
      <c r="AC40" s="27">
        <v>0.39</v>
      </c>
      <c r="AD40" s="27">
        <v>302.91000000000003</v>
      </c>
      <c r="AE40" s="27">
        <v>297.12</v>
      </c>
      <c r="AF40" s="27">
        <v>310.55</v>
      </c>
      <c r="AG40" s="27">
        <v>303.02999999999997</v>
      </c>
      <c r="AH40" s="27">
        <v>0.76</v>
      </c>
      <c r="AI40" s="27">
        <v>1.17</v>
      </c>
      <c r="AJ40" s="27">
        <v>0.52</v>
      </c>
      <c r="AK40" s="27">
        <v>0</v>
      </c>
      <c r="AL40" s="27">
        <v>0</v>
      </c>
      <c r="AM40" s="27">
        <v>0</v>
      </c>
      <c r="AN40" s="27">
        <v>0</v>
      </c>
      <c r="AO40" s="27">
        <v>302.73</v>
      </c>
      <c r="AP40" s="27">
        <v>299.31</v>
      </c>
      <c r="AQ40" s="27">
        <v>307.38</v>
      </c>
      <c r="AR40" s="27">
        <v>305.51</v>
      </c>
      <c r="AS40" s="27">
        <v>0.62</v>
      </c>
      <c r="AT40" s="27">
        <v>0.81</v>
      </c>
      <c r="AU40" s="27">
        <v>0.41</v>
      </c>
      <c r="AV40" s="27">
        <v>0</v>
      </c>
      <c r="AW40" s="27">
        <v>0.4</v>
      </c>
      <c r="AX40" s="27">
        <v>0.08</v>
      </c>
      <c r="AY40" s="27">
        <v>0.48</v>
      </c>
      <c r="AZ40" s="27">
        <v>299.31</v>
      </c>
      <c r="BA40" s="27">
        <v>295.2</v>
      </c>
      <c r="BB40" s="27">
        <v>305.83</v>
      </c>
      <c r="BC40" s="27">
        <v>301.48</v>
      </c>
      <c r="BD40" s="27">
        <v>0.57999999999999996</v>
      </c>
      <c r="BE40" s="27">
        <v>1.07</v>
      </c>
      <c r="BF40" s="27">
        <v>0.36</v>
      </c>
      <c r="BG40" s="27">
        <v>301.48</v>
      </c>
      <c r="BH40" s="27">
        <v>0.57999999999999996</v>
      </c>
      <c r="BI40" s="27">
        <v>1.07</v>
      </c>
      <c r="BJ40" s="27">
        <v>0.36</v>
      </c>
      <c r="BK40" s="27">
        <v>40091.61</v>
      </c>
    </row>
    <row r="41" spans="1:63" x14ac:dyDescent="0.25">
      <c r="A41">
        <v>13</v>
      </c>
      <c r="B41" t="s">
        <v>20</v>
      </c>
      <c r="C41" t="s">
        <v>8</v>
      </c>
      <c r="D41" s="27">
        <v>0</v>
      </c>
      <c r="E41" s="27">
        <v>2.91</v>
      </c>
      <c r="F41" s="27">
        <v>0.57999999999999996</v>
      </c>
      <c r="G41" s="27">
        <v>3.49</v>
      </c>
      <c r="H41" s="27">
        <v>299.45999999999998</v>
      </c>
      <c r="I41" s="27">
        <v>294.61</v>
      </c>
      <c r="J41" s="27">
        <v>306.44</v>
      </c>
      <c r="K41" s="27">
        <v>300.76</v>
      </c>
      <c r="L41" s="27">
        <v>0.38</v>
      </c>
      <c r="M41" s="27">
        <v>0.56999999999999995</v>
      </c>
      <c r="N41" s="27">
        <v>0.38</v>
      </c>
      <c r="O41" s="27">
        <v>0</v>
      </c>
      <c r="P41" s="27">
        <v>10.4</v>
      </c>
      <c r="Q41" s="27">
        <v>2.08</v>
      </c>
      <c r="R41" s="27">
        <v>12.48</v>
      </c>
      <c r="S41" s="27">
        <v>293.55</v>
      </c>
      <c r="T41" s="27">
        <v>288.10000000000002</v>
      </c>
      <c r="U41" s="27">
        <v>301.98</v>
      </c>
      <c r="V41" s="27">
        <v>293.92</v>
      </c>
      <c r="W41" s="27">
        <v>0.35</v>
      </c>
      <c r="X41" s="27">
        <v>0.66</v>
      </c>
      <c r="Y41" s="27">
        <v>0.34</v>
      </c>
      <c r="Z41" s="27">
        <v>0</v>
      </c>
      <c r="AA41" s="27">
        <v>0.65</v>
      </c>
      <c r="AB41" s="27">
        <v>0.13</v>
      </c>
      <c r="AC41" s="27">
        <v>0.78</v>
      </c>
      <c r="AD41" s="27">
        <v>302.73</v>
      </c>
      <c r="AE41" s="27">
        <v>296.66000000000003</v>
      </c>
      <c r="AF41" s="27">
        <v>310.64999999999998</v>
      </c>
      <c r="AG41" s="27">
        <v>302.83999999999997</v>
      </c>
      <c r="AH41" s="27">
        <v>0.57999999999999996</v>
      </c>
      <c r="AI41" s="27">
        <v>0.7</v>
      </c>
      <c r="AJ41" s="27">
        <v>0.62</v>
      </c>
      <c r="AK41" s="27">
        <v>0</v>
      </c>
      <c r="AL41" s="27">
        <v>0</v>
      </c>
      <c r="AM41" s="27">
        <v>0</v>
      </c>
      <c r="AN41" s="27">
        <v>0</v>
      </c>
      <c r="AO41" s="27">
        <v>302.55</v>
      </c>
      <c r="AP41" s="27">
        <v>298.99</v>
      </c>
      <c r="AQ41" s="27">
        <v>307.33999999999997</v>
      </c>
      <c r="AR41" s="27">
        <v>305.20999999999998</v>
      </c>
      <c r="AS41" s="27">
        <v>0.44</v>
      </c>
      <c r="AT41" s="27">
        <v>0.49</v>
      </c>
      <c r="AU41" s="27">
        <v>0.37</v>
      </c>
      <c r="AV41" s="27">
        <v>0</v>
      </c>
      <c r="AW41" s="27">
        <v>0.7</v>
      </c>
      <c r="AX41" s="27">
        <v>0.14000000000000001</v>
      </c>
      <c r="AY41" s="27">
        <v>0.84</v>
      </c>
      <c r="AZ41" s="27">
        <v>299</v>
      </c>
      <c r="BA41" s="27">
        <v>294.68</v>
      </c>
      <c r="BB41" s="27">
        <v>305.77</v>
      </c>
      <c r="BC41" s="27">
        <v>301.06</v>
      </c>
      <c r="BD41" s="27">
        <v>0.27</v>
      </c>
      <c r="BE41" s="27">
        <v>0.55000000000000004</v>
      </c>
      <c r="BF41" s="27">
        <v>0.28999999999999998</v>
      </c>
      <c r="BG41" s="27">
        <v>301.06</v>
      </c>
      <c r="BH41" s="27">
        <v>0.27</v>
      </c>
      <c r="BI41" s="27">
        <v>0.55000000000000004</v>
      </c>
      <c r="BJ41" s="27">
        <v>0.28999999999999998</v>
      </c>
      <c r="BK41" s="27">
        <v>149295.69</v>
      </c>
    </row>
    <row r="42" spans="1:63" x14ac:dyDescent="0.25">
      <c r="A42">
        <v>14</v>
      </c>
      <c r="B42" t="s">
        <v>21</v>
      </c>
      <c r="C42" t="s">
        <v>6</v>
      </c>
      <c r="D42" s="27">
        <v>0</v>
      </c>
      <c r="E42" s="27">
        <v>0.11</v>
      </c>
      <c r="F42" s="27">
        <v>0.02</v>
      </c>
      <c r="G42" s="27">
        <v>0.13</v>
      </c>
      <c r="H42" s="27">
        <v>295.67</v>
      </c>
      <c r="I42" s="27">
        <v>290.85000000000002</v>
      </c>
      <c r="J42" s="27">
        <v>302.8</v>
      </c>
      <c r="K42" s="27">
        <v>296.76</v>
      </c>
      <c r="L42" s="27">
        <v>1.1200000000000001</v>
      </c>
      <c r="M42" s="27">
        <v>1.69</v>
      </c>
      <c r="N42" s="27">
        <v>0.85</v>
      </c>
      <c r="O42" s="27">
        <v>0</v>
      </c>
      <c r="P42" s="27">
        <v>0.25</v>
      </c>
      <c r="Q42" s="27">
        <v>0.05</v>
      </c>
      <c r="R42" s="27">
        <v>0.3</v>
      </c>
      <c r="S42" s="27">
        <v>292.7</v>
      </c>
      <c r="T42" s="27">
        <v>287.74</v>
      </c>
      <c r="U42" s="27">
        <v>300.58</v>
      </c>
      <c r="V42" s="27">
        <v>293.11</v>
      </c>
      <c r="W42" s="27">
        <v>1.1599999999999999</v>
      </c>
      <c r="X42" s="27">
        <v>1.78</v>
      </c>
      <c r="Y42" s="27">
        <v>0.76</v>
      </c>
      <c r="Z42" s="27">
        <v>0</v>
      </c>
      <c r="AA42" s="27">
        <v>0.05</v>
      </c>
      <c r="AB42" s="27">
        <v>0.01</v>
      </c>
      <c r="AC42" s="27">
        <v>0.05</v>
      </c>
      <c r="AD42" s="27">
        <v>296.79000000000002</v>
      </c>
      <c r="AE42" s="27">
        <v>291.10000000000002</v>
      </c>
      <c r="AF42" s="27">
        <v>304.77</v>
      </c>
      <c r="AG42" s="27">
        <v>297.7</v>
      </c>
      <c r="AH42" s="27">
        <v>1.2</v>
      </c>
      <c r="AI42" s="27">
        <v>1.81</v>
      </c>
      <c r="AJ42" s="27">
        <v>0.92</v>
      </c>
      <c r="AK42" s="27">
        <v>0.01</v>
      </c>
      <c r="AL42" s="27">
        <v>0.02</v>
      </c>
      <c r="AM42" s="27">
        <v>0.01</v>
      </c>
      <c r="AN42" s="27">
        <v>0.03</v>
      </c>
      <c r="AO42" s="27">
        <v>297.75</v>
      </c>
      <c r="AP42" s="27">
        <v>293.36</v>
      </c>
      <c r="AQ42" s="27">
        <v>303.93</v>
      </c>
      <c r="AR42" s="27">
        <v>299.83</v>
      </c>
      <c r="AS42" s="27">
        <v>1.1100000000000001</v>
      </c>
      <c r="AT42" s="27">
        <v>1.62</v>
      </c>
      <c r="AU42" s="27">
        <v>0.92</v>
      </c>
      <c r="AV42" s="27">
        <v>0</v>
      </c>
      <c r="AW42" s="27">
        <v>0.11</v>
      </c>
      <c r="AX42" s="27">
        <v>0.02</v>
      </c>
      <c r="AY42" s="27">
        <v>0.13</v>
      </c>
      <c r="AZ42" s="27">
        <v>295.43</v>
      </c>
      <c r="BA42" s="27">
        <v>291.22000000000003</v>
      </c>
      <c r="BB42" s="27">
        <v>301.93</v>
      </c>
      <c r="BC42" s="27">
        <v>296.39999999999998</v>
      </c>
      <c r="BD42" s="27">
        <v>1.06</v>
      </c>
      <c r="BE42" s="27">
        <v>1.6</v>
      </c>
      <c r="BF42" s="27">
        <v>0.85</v>
      </c>
      <c r="BG42" s="27">
        <v>296.39999999999998</v>
      </c>
      <c r="BH42" s="27">
        <v>1.06</v>
      </c>
      <c r="BI42" s="27">
        <v>1.6</v>
      </c>
      <c r="BJ42" s="27">
        <v>0.85</v>
      </c>
      <c r="BK42" s="27">
        <v>10.43</v>
      </c>
    </row>
    <row r="43" spans="1:63" x14ac:dyDescent="0.25">
      <c r="A43">
        <v>14</v>
      </c>
      <c r="B43" t="s">
        <v>21</v>
      </c>
      <c r="C43" t="s">
        <v>7</v>
      </c>
      <c r="D43" s="27">
        <v>0</v>
      </c>
      <c r="E43" s="27">
        <v>3.61</v>
      </c>
      <c r="F43" s="27">
        <v>0.72</v>
      </c>
      <c r="G43" s="27">
        <v>4.33</v>
      </c>
      <c r="H43" s="27">
        <v>297.08999999999997</v>
      </c>
      <c r="I43" s="27">
        <v>291.83999999999997</v>
      </c>
      <c r="J43" s="27">
        <v>304.64999999999998</v>
      </c>
      <c r="K43" s="27">
        <v>298.63</v>
      </c>
      <c r="L43" s="27">
        <v>0.65</v>
      </c>
      <c r="M43" s="27">
        <v>1</v>
      </c>
      <c r="N43" s="27">
        <v>0.55000000000000004</v>
      </c>
      <c r="O43" s="27">
        <v>0</v>
      </c>
      <c r="P43" s="27">
        <v>11.83</v>
      </c>
      <c r="Q43" s="27">
        <v>2.37</v>
      </c>
      <c r="R43" s="27">
        <v>14.2</v>
      </c>
      <c r="S43" s="27">
        <v>293.55</v>
      </c>
      <c r="T43" s="27">
        <v>288.33999999999997</v>
      </c>
      <c r="U43" s="27">
        <v>301.64</v>
      </c>
      <c r="V43" s="27">
        <v>294.27</v>
      </c>
      <c r="W43" s="27">
        <v>0.66</v>
      </c>
      <c r="X43" s="27">
        <v>1.01</v>
      </c>
      <c r="Y43" s="27">
        <v>0.46</v>
      </c>
      <c r="Z43" s="27">
        <v>0</v>
      </c>
      <c r="AA43" s="27">
        <v>0.4</v>
      </c>
      <c r="AB43" s="27">
        <v>0.08</v>
      </c>
      <c r="AC43" s="27">
        <v>0.48</v>
      </c>
      <c r="AD43" s="27">
        <v>298.04000000000002</v>
      </c>
      <c r="AE43" s="27">
        <v>291.83</v>
      </c>
      <c r="AF43" s="27">
        <v>306.39999999999998</v>
      </c>
      <c r="AG43" s="27">
        <v>299.43</v>
      </c>
      <c r="AH43" s="27">
        <v>0.69</v>
      </c>
      <c r="AI43" s="27">
        <v>1.04</v>
      </c>
      <c r="AJ43" s="27">
        <v>0.59</v>
      </c>
      <c r="AK43" s="27">
        <v>0</v>
      </c>
      <c r="AL43" s="27">
        <v>0</v>
      </c>
      <c r="AM43" s="27">
        <v>0</v>
      </c>
      <c r="AN43" s="27">
        <v>0</v>
      </c>
      <c r="AO43" s="27">
        <v>299.81</v>
      </c>
      <c r="AP43" s="27">
        <v>294.88</v>
      </c>
      <c r="AQ43" s="27">
        <v>306.56</v>
      </c>
      <c r="AR43" s="27">
        <v>302.26</v>
      </c>
      <c r="AS43" s="27">
        <v>0.68</v>
      </c>
      <c r="AT43" s="27">
        <v>1</v>
      </c>
      <c r="AU43" s="27">
        <v>0.65</v>
      </c>
      <c r="AV43" s="27">
        <v>0</v>
      </c>
      <c r="AW43" s="27">
        <v>2.0499999999999998</v>
      </c>
      <c r="AX43" s="27">
        <v>0.41</v>
      </c>
      <c r="AY43" s="27">
        <v>2.46</v>
      </c>
      <c r="AZ43" s="27">
        <v>296.95999999999998</v>
      </c>
      <c r="BA43" s="27">
        <v>292.31</v>
      </c>
      <c r="BB43" s="27">
        <v>303.99</v>
      </c>
      <c r="BC43" s="27">
        <v>298.57</v>
      </c>
      <c r="BD43" s="27">
        <v>0.66</v>
      </c>
      <c r="BE43" s="27">
        <v>1</v>
      </c>
      <c r="BF43" s="27">
        <v>0.56999999999999995</v>
      </c>
      <c r="BG43" s="27">
        <v>298.57</v>
      </c>
      <c r="BH43" s="27">
        <v>0.66</v>
      </c>
      <c r="BI43" s="27">
        <v>1</v>
      </c>
      <c r="BJ43" s="27">
        <v>0.56999999999999995</v>
      </c>
      <c r="BK43" s="27">
        <v>6246</v>
      </c>
    </row>
    <row r="44" spans="1:63" x14ac:dyDescent="0.25">
      <c r="A44">
        <v>14</v>
      </c>
      <c r="B44" t="s">
        <v>21</v>
      </c>
      <c r="C44" t="s">
        <v>8</v>
      </c>
      <c r="D44" s="27">
        <v>0</v>
      </c>
      <c r="E44" s="27">
        <v>1.06</v>
      </c>
      <c r="F44" s="27">
        <v>0.21</v>
      </c>
      <c r="G44" s="27">
        <v>1.27</v>
      </c>
      <c r="H44" s="27">
        <v>297.47000000000003</v>
      </c>
      <c r="I44" s="27">
        <v>292.77999999999997</v>
      </c>
      <c r="J44" s="27">
        <v>304.01</v>
      </c>
      <c r="K44" s="27">
        <v>299.31</v>
      </c>
      <c r="L44" s="27">
        <v>0.93</v>
      </c>
      <c r="M44" s="27">
        <v>1.78</v>
      </c>
      <c r="N44" s="27">
        <v>-0.08</v>
      </c>
      <c r="O44" s="27">
        <v>0</v>
      </c>
      <c r="P44" s="27">
        <v>3.64</v>
      </c>
      <c r="Q44" s="27">
        <v>0.73</v>
      </c>
      <c r="R44" s="27">
        <v>4.37</v>
      </c>
      <c r="S44" s="27">
        <v>293.76</v>
      </c>
      <c r="T44" s="27">
        <v>289.20999999999998</v>
      </c>
      <c r="U44" s="27">
        <v>300.62</v>
      </c>
      <c r="V44" s="27">
        <v>294.64999999999998</v>
      </c>
      <c r="W44" s="27">
        <v>0.75</v>
      </c>
      <c r="X44" s="27">
        <v>1.71</v>
      </c>
      <c r="Y44" s="27">
        <v>-0.56000000000000005</v>
      </c>
      <c r="Z44" s="27">
        <v>0</v>
      </c>
      <c r="AA44" s="27">
        <v>0.09</v>
      </c>
      <c r="AB44" s="27">
        <v>0.02</v>
      </c>
      <c r="AC44" s="27">
        <v>0.11</v>
      </c>
      <c r="AD44" s="27">
        <v>298.47000000000003</v>
      </c>
      <c r="AE44" s="27">
        <v>292.89</v>
      </c>
      <c r="AF44" s="27">
        <v>305.83999999999997</v>
      </c>
      <c r="AG44" s="27">
        <v>300.18</v>
      </c>
      <c r="AH44" s="27">
        <v>1.06</v>
      </c>
      <c r="AI44" s="27">
        <v>1.96</v>
      </c>
      <c r="AJ44" s="27">
        <v>0.09</v>
      </c>
      <c r="AK44" s="27">
        <v>0</v>
      </c>
      <c r="AL44" s="27">
        <v>0</v>
      </c>
      <c r="AM44" s="27">
        <v>0</v>
      </c>
      <c r="AN44" s="27">
        <v>0</v>
      </c>
      <c r="AO44" s="27">
        <v>300.31</v>
      </c>
      <c r="AP44" s="27">
        <v>295.85000000000002</v>
      </c>
      <c r="AQ44" s="27">
        <v>306.22000000000003</v>
      </c>
      <c r="AR44" s="27">
        <v>303.17</v>
      </c>
      <c r="AS44" s="27">
        <v>1.07</v>
      </c>
      <c r="AT44" s="27">
        <v>1.81</v>
      </c>
      <c r="AU44" s="27">
        <v>0.28000000000000003</v>
      </c>
      <c r="AV44" s="27">
        <v>0</v>
      </c>
      <c r="AW44" s="27">
        <v>0.43</v>
      </c>
      <c r="AX44" s="27">
        <v>0.09</v>
      </c>
      <c r="AY44" s="27">
        <v>0.52</v>
      </c>
      <c r="AZ44" s="27">
        <v>297.33</v>
      </c>
      <c r="BA44" s="27">
        <v>293.18</v>
      </c>
      <c r="BB44" s="27">
        <v>303.38</v>
      </c>
      <c r="BC44" s="27">
        <v>299.24</v>
      </c>
      <c r="BD44" s="27">
        <v>0.91</v>
      </c>
      <c r="BE44" s="27">
        <v>1.7</v>
      </c>
      <c r="BF44" s="27">
        <v>-7.0000000000000007E-2</v>
      </c>
      <c r="BG44" s="27">
        <v>299.24</v>
      </c>
      <c r="BH44" s="27">
        <v>0.91</v>
      </c>
      <c r="BI44" s="27">
        <v>1.7</v>
      </c>
      <c r="BJ44" s="27">
        <v>-7.0000000000000007E-2</v>
      </c>
      <c r="BK44" s="27">
        <v>8284.7800000000007</v>
      </c>
    </row>
    <row r="45" spans="1:63" x14ac:dyDescent="0.25">
      <c r="A45">
        <v>15</v>
      </c>
      <c r="B45" t="s">
        <v>22</v>
      </c>
      <c r="C45" t="s">
        <v>6</v>
      </c>
      <c r="D45" s="27">
        <v>0.03</v>
      </c>
      <c r="E45" s="27">
        <v>0.09</v>
      </c>
      <c r="F45" s="27">
        <v>0.04</v>
      </c>
      <c r="G45" s="27">
        <v>0.13</v>
      </c>
      <c r="H45" s="27">
        <v>294.95999999999998</v>
      </c>
      <c r="I45" s="27">
        <v>291.33</v>
      </c>
      <c r="J45" s="27">
        <v>298.86</v>
      </c>
      <c r="K45" s="27">
        <v>294.35000000000002</v>
      </c>
      <c r="L45" s="27">
        <v>2.81</v>
      </c>
      <c r="M45" s="27">
        <v>5.93</v>
      </c>
      <c r="N45" s="27">
        <v>-1.61</v>
      </c>
      <c r="O45" s="27">
        <v>0</v>
      </c>
      <c r="P45" s="27">
        <v>0.28999999999999998</v>
      </c>
      <c r="Q45" s="27">
        <v>0.06</v>
      </c>
      <c r="R45" s="27">
        <v>0.34</v>
      </c>
      <c r="S45" s="27">
        <v>283.73</v>
      </c>
      <c r="T45" s="27">
        <v>280.62</v>
      </c>
      <c r="U45" s="27">
        <v>287.05</v>
      </c>
      <c r="V45" s="27">
        <v>283.74</v>
      </c>
      <c r="W45" s="27">
        <v>3.37</v>
      </c>
      <c r="X45" s="27">
        <v>5.5</v>
      </c>
      <c r="Y45" s="27">
        <v>-0.33</v>
      </c>
      <c r="Z45" s="27">
        <v>0</v>
      </c>
      <c r="AA45" s="27">
        <v>0.04</v>
      </c>
      <c r="AB45" s="27">
        <v>0.01</v>
      </c>
      <c r="AC45" s="27">
        <v>0.05</v>
      </c>
      <c r="AD45" s="27">
        <v>294.66000000000003</v>
      </c>
      <c r="AE45" s="27">
        <v>290.94</v>
      </c>
      <c r="AF45" s="27">
        <v>298.52999999999997</v>
      </c>
      <c r="AG45" s="27">
        <v>294.62</v>
      </c>
      <c r="AH45" s="27">
        <v>2.5099999999999998</v>
      </c>
      <c r="AI45" s="27">
        <v>5.52</v>
      </c>
      <c r="AJ45" s="27">
        <v>-1.34</v>
      </c>
      <c r="AK45" s="27">
        <v>0.13</v>
      </c>
      <c r="AL45" s="27">
        <v>0</v>
      </c>
      <c r="AM45" s="27">
        <v>7.0000000000000007E-2</v>
      </c>
      <c r="AN45" s="27">
        <v>7.0000000000000007E-2</v>
      </c>
      <c r="AO45" s="27">
        <v>307.13</v>
      </c>
      <c r="AP45" s="27">
        <v>302.81</v>
      </c>
      <c r="AQ45" s="27">
        <v>311.97000000000003</v>
      </c>
      <c r="AR45" s="27">
        <v>304.77</v>
      </c>
      <c r="AS45" s="27">
        <v>3.71</v>
      </c>
      <c r="AT45" s="27">
        <v>7.2</v>
      </c>
      <c r="AU45" s="27">
        <v>-0.63</v>
      </c>
      <c r="AV45" s="27">
        <v>0</v>
      </c>
      <c r="AW45" s="27">
        <v>0.04</v>
      </c>
      <c r="AX45" s="27">
        <v>0.01</v>
      </c>
      <c r="AY45" s="27">
        <v>0.05</v>
      </c>
      <c r="AZ45" s="27">
        <v>294.36</v>
      </c>
      <c r="BA45" s="27">
        <v>291.02</v>
      </c>
      <c r="BB45" s="27">
        <v>297.94</v>
      </c>
      <c r="BC45" s="27">
        <v>294.32</v>
      </c>
      <c r="BD45" s="27">
        <v>1.89</v>
      </c>
      <c r="BE45" s="27">
        <v>5.73</v>
      </c>
      <c r="BF45" s="27">
        <v>-3.94</v>
      </c>
      <c r="BG45" s="27">
        <v>294.32</v>
      </c>
      <c r="BH45" s="27">
        <v>1.89</v>
      </c>
      <c r="BI45" s="27">
        <v>5.73</v>
      </c>
      <c r="BJ45" s="27">
        <v>-3.94</v>
      </c>
      <c r="BK45" s="27">
        <v>2.12</v>
      </c>
    </row>
    <row r="46" spans="1:63" x14ac:dyDescent="0.25">
      <c r="A46">
        <v>15</v>
      </c>
      <c r="B46" t="s">
        <v>22</v>
      </c>
      <c r="C46" t="s">
        <v>7</v>
      </c>
      <c r="D46" s="27">
        <v>0.44</v>
      </c>
      <c r="E46" s="27">
        <v>76.69</v>
      </c>
      <c r="F46" s="27">
        <v>15.6</v>
      </c>
      <c r="G46" s="27">
        <v>92.3</v>
      </c>
      <c r="H46" s="27">
        <v>292.23</v>
      </c>
      <c r="I46" s="27">
        <v>286.27999999999997</v>
      </c>
      <c r="J46" s="27">
        <v>299.89999999999998</v>
      </c>
      <c r="K46" s="27">
        <v>292.32</v>
      </c>
      <c r="L46" s="27">
        <v>0.66</v>
      </c>
      <c r="M46" s="27">
        <v>0.6</v>
      </c>
      <c r="N46" s="27">
        <v>1.1499999999999999</v>
      </c>
      <c r="O46" s="27">
        <v>0</v>
      </c>
      <c r="P46" s="27">
        <v>232.38</v>
      </c>
      <c r="Q46" s="27">
        <v>46.48</v>
      </c>
      <c r="R46" s="27">
        <v>278.85000000000002</v>
      </c>
      <c r="S46" s="27">
        <v>282.25</v>
      </c>
      <c r="T46" s="27">
        <v>277.76</v>
      </c>
      <c r="U46" s="27">
        <v>288.52999999999997</v>
      </c>
      <c r="V46" s="27">
        <v>282.45</v>
      </c>
      <c r="W46" s="27">
        <v>0.68</v>
      </c>
      <c r="X46" s="27">
        <v>0.63</v>
      </c>
      <c r="Y46" s="27">
        <v>1.01</v>
      </c>
      <c r="Z46" s="27">
        <v>0.01</v>
      </c>
      <c r="AA46" s="27">
        <v>41.26</v>
      </c>
      <c r="AB46" s="27">
        <v>8.27</v>
      </c>
      <c r="AC46" s="27">
        <v>49.52</v>
      </c>
      <c r="AD46" s="27">
        <v>291.66000000000003</v>
      </c>
      <c r="AE46" s="27">
        <v>285.41000000000003</v>
      </c>
      <c r="AF46" s="27">
        <v>299.11</v>
      </c>
      <c r="AG46" s="27">
        <v>291.76</v>
      </c>
      <c r="AH46" s="27">
        <v>0.74</v>
      </c>
      <c r="AI46" s="27">
        <v>0.59</v>
      </c>
      <c r="AJ46" s="27">
        <v>1.31</v>
      </c>
      <c r="AK46" s="27">
        <v>1.69</v>
      </c>
      <c r="AL46" s="27">
        <v>0.02</v>
      </c>
      <c r="AM46" s="27">
        <v>1.02</v>
      </c>
      <c r="AN46" s="27">
        <v>1.03</v>
      </c>
      <c r="AO46" s="27">
        <v>301.93</v>
      </c>
      <c r="AP46" s="27">
        <v>294.82</v>
      </c>
      <c r="AQ46" s="27">
        <v>310.52999999999997</v>
      </c>
      <c r="AR46" s="27">
        <v>301.81</v>
      </c>
      <c r="AS46" s="27">
        <v>0.88</v>
      </c>
      <c r="AT46" s="27">
        <v>0.78</v>
      </c>
      <c r="AU46" s="27">
        <v>1.46</v>
      </c>
      <c r="AV46" s="27">
        <v>0.05</v>
      </c>
      <c r="AW46" s="27">
        <v>31.15</v>
      </c>
      <c r="AX46" s="27">
        <v>6.25</v>
      </c>
      <c r="AY46" s="27">
        <v>37.4</v>
      </c>
      <c r="AZ46" s="27">
        <v>293.14</v>
      </c>
      <c r="BA46" s="27">
        <v>287.17</v>
      </c>
      <c r="BB46" s="27">
        <v>301.51</v>
      </c>
      <c r="BC46" s="27">
        <v>293.31</v>
      </c>
      <c r="BD46" s="27">
        <v>0.53</v>
      </c>
      <c r="BE46" s="27">
        <v>0.59</v>
      </c>
      <c r="BF46" s="27">
        <v>1.04</v>
      </c>
      <c r="BG46" s="27">
        <v>293.31</v>
      </c>
      <c r="BH46" s="27">
        <v>0.53</v>
      </c>
      <c r="BI46" s="27">
        <v>0.59</v>
      </c>
      <c r="BJ46" s="27">
        <v>1.04</v>
      </c>
      <c r="BK46" s="27">
        <v>7144.09</v>
      </c>
    </row>
    <row r="47" spans="1:63" x14ac:dyDescent="0.25">
      <c r="A47">
        <v>15</v>
      </c>
      <c r="B47" t="s">
        <v>22</v>
      </c>
      <c r="C47" t="s">
        <v>8</v>
      </c>
      <c r="D47" s="27">
        <v>0</v>
      </c>
      <c r="E47" s="27">
        <v>66.739999999999995</v>
      </c>
      <c r="F47" s="27">
        <v>13.35</v>
      </c>
      <c r="G47" s="27">
        <v>80.09</v>
      </c>
      <c r="H47" s="27">
        <v>292.08</v>
      </c>
      <c r="I47" s="27">
        <v>286.22000000000003</v>
      </c>
      <c r="J47" s="27">
        <v>299.66000000000003</v>
      </c>
      <c r="K47" s="27">
        <v>292.23</v>
      </c>
      <c r="L47" s="27">
        <v>0.54</v>
      </c>
      <c r="M47" s="27">
        <v>0.47</v>
      </c>
      <c r="N47" s="27">
        <v>1.06</v>
      </c>
      <c r="O47" s="27">
        <v>0</v>
      </c>
      <c r="P47" s="27">
        <v>203.24</v>
      </c>
      <c r="Q47" s="27">
        <v>40.65</v>
      </c>
      <c r="R47" s="27">
        <v>243.89</v>
      </c>
      <c r="S47" s="27">
        <v>282.08999999999997</v>
      </c>
      <c r="T47" s="27">
        <v>277.68</v>
      </c>
      <c r="U47" s="27">
        <v>288.25</v>
      </c>
      <c r="V47" s="27">
        <v>282.29000000000002</v>
      </c>
      <c r="W47" s="27">
        <v>0.45</v>
      </c>
      <c r="X47" s="27">
        <v>0.42</v>
      </c>
      <c r="Y47" s="27">
        <v>0.78</v>
      </c>
      <c r="Z47" s="27">
        <v>0</v>
      </c>
      <c r="AA47" s="27">
        <v>36.94</v>
      </c>
      <c r="AB47" s="27">
        <v>7.4</v>
      </c>
      <c r="AC47" s="27">
        <v>44.34</v>
      </c>
      <c r="AD47" s="27">
        <v>291.45999999999998</v>
      </c>
      <c r="AE47" s="27">
        <v>285.3</v>
      </c>
      <c r="AF47" s="27">
        <v>298.85000000000002</v>
      </c>
      <c r="AG47" s="27">
        <v>291.60000000000002</v>
      </c>
      <c r="AH47" s="27">
        <v>0.61</v>
      </c>
      <c r="AI47" s="27">
        <v>0.45</v>
      </c>
      <c r="AJ47" s="27">
        <v>1.23</v>
      </c>
      <c r="AK47" s="27">
        <v>0</v>
      </c>
      <c r="AL47" s="27">
        <v>0.01</v>
      </c>
      <c r="AM47" s="27">
        <v>0</v>
      </c>
      <c r="AN47" s="27">
        <v>0.01</v>
      </c>
      <c r="AO47" s="27">
        <v>301.79000000000002</v>
      </c>
      <c r="AP47" s="27">
        <v>294.76</v>
      </c>
      <c r="AQ47" s="27">
        <v>310.32</v>
      </c>
      <c r="AR47" s="27">
        <v>301.82</v>
      </c>
      <c r="AS47" s="27">
        <v>0.85</v>
      </c>
      <c r="AT47" s="27">
        <v>0.7</v>
      </c>
      <c r="AU47" s="27">
        <v>1.5</v>
      </c>
      <c r="AV47" s="27">
        <v>0</v>
      </c>
      <c r="AW47" s="27">
        <v>25.48</v>
      </c>
      <c r="AX47" s="27">
        <v>5.09</v>
      </c>
      <c r="AY47" s="27">
        <v>30.57</v>
      </c>
      <c r="AZ47" s="27">
        <v>293.05</v>
      </c>
      <c r="BA47" s="27">
        <v>287.17</v>
      </c>
      <c r="BB47" s="27">
        <v>301.27</v>
      </c>
      <c r="BC47" s="27">
        <v>293.27</v>
      </c>
      <c r="BD47" s="27">
        <v>0.45</v>
      </c>
      <c r="BE47" s="27">
        <v>0.5</v>
      </c>
      <c r="BF47" s="27">
        <v>0.97</v>
      </c>
      <c r="BG47" s="27">
        <v>293.27</v>
      </c>
      <c r="BH47" s="27">
        <v>0.45</v>
      </c>
      <c r="BI47" s="27">
        <v>0.5</v>
      </c>
      <c r="BJ47" s="27">
        <v>0.97</v>
      </c>
      <c r="BK47" s="27">
        <v>18210.22</v>
      </c>
    </row>
    <row r="48" spans="1:63" x14ac:dyDescent="0.25">
      <c r="A48">
        <v>16</v>
      </c>
      <c r="B48" t="s">
        <v>23</v>
      </c>
      <c r="C48" t="s">
        <v>6</v>
      </c>
      <c r="D48" s="27">
        <v>0</v>
      </c>
      <c r="E48" s="27">
        <v>0.01</v>
      </c>
      <c r="F48" s="27">
        <v>0</v>
      </c>
      <c r="G48" s="27">
        <v>0.02</v>
      </c>
      <c r="H48" s="27">
        <v>292.89999999999998</v>
      </c>
      <c r="I48" s="27">
        <v>288.45999999999998</v>
      </c>
      <c r="J48" s="27">
        <v>298.66000000000003</v>
      </c>
      <c r="K48" s="27">
        <v>293.48</v>
      </c>
      <c r="L48" s="27">
        <v>1.08</v>
      </c>
      <c r="M48" s="27">
        <v>1.61</v>
      </c>
      <c r="N48" s="27">
        <v>0.75</v>
      </c>
      <c r="O48" s="27">
        <v>0</v>
      </c>
      <c r="P48" s="27">
        <v>0.04</v>
      </c>
      <c r="Q48" s="27">
        <v>0.01</v>
      </c>
      <c r="R48" s="27">
        <v>0.05</v>
      </c>
      <c r="S48" s="27">
        <v>287.47000000000003</v>
      </c>
      <c r="T48" s="27">
        <v>283.74</v>
      </c>
      <c r="U48" s="27">
        <v>293.26</v>
      </c>
      <c r="V48" s="27">
        <v>287.74</v>
      </c>
      <c r="W48" s="27">
        <v>1.06</v>
      </c>
      <c r="X48" s="27">
        <v>1.67</v>
      </c>
      <c r="Y48" s="27">
        <v>0.39</v>
      </c>
      <c r="Z48" s="27">
        <v>0</v>
      </c>
      <c r="AA48" s="27">
        <v>0.01</v>
      </c>
      <c r="AB48" s="27">
        <v>0</v>
      </c>
      <c r="AC48" s="27">
        <v>0.01</v>
      </c>
      <c r="AD48" s="27">
        <v>291.74</v>
      </c>
      <c r="AE48" s="27">
        <v>286.95</v>
      </c>
      <c r="AF48" s="27">
        <v>297.52</v>
      </c>
      <c r="AG48" s="27">
        <v>292.41000000000003</v>
      </c>
      <c r="AH48" s="27">
        <v>1.22</v>
      </c>
      <c r="AI48" s="27">
        <v>1.7</v>
      </c>
      <c r="AJ48" s="27">
        <v>1.08</v>
      </c>
      <c r="AK48" s="27">
        <v>0</v>
      </c>
      <c r="AL48" s="27">
        <v>0</v>
      </c>
      <c r="AM48" s="27">
        <v>0</v>
      </c>
      <c r="AN48" s="27">
        <v>0</v>
      </c>
      <c r="AO48" s="27">
        <v>298.5</v>
      </c>
      <c r="AP48" s="27">
        <v>293.47000000000003</v>
      </c>
      <c r="AQ48" s="27">
        <v>304.02999999999997</v>
      </c>
      <c r="AR48" s="27">
        <v>299.17</v>
      </c>
      <c r="AS48" s="27">
        <v>1.22</v>
      </c>
      <c r="AT48" s="27">
        <v>1.66</v>
      </c>
      <c r="AU48" s="27">
        <v>1.07</v>
      </c>
      <c r="AV48" s="27">
        <v>0</v>
      </c>
      <c r="AW48" s="27">
        <v>0.01</v>
      </c>
      <c r="AX48" s="27">
        <v>0</v>
      </c>
      <c r="AY48" s="27">
        <v>0.01</v>
      </c>
      <c r="AZ48" s="27">
        <v>293.89999999999998</v>
      </c>
      <c r="BA48" s="27">
        <v>289.72000000000003</v>
      </c>
      <c r="BB48" s="27">
        <v>299.83999999999997</v>
      </c>
      <c r="BC48" s="27">
        <v>294.58999999999997</v>
      </c>
      <c r="BD48" s="27">
        <v>0.92</v>
      </c>
      <c r="BE48" s="27">
        <v>1.51</v>
      </c>
      <c r="BF48" s="27">
        <v>0.56000000000000005</v>
      </c>
      <c r="BG48" s="27">
        <v>294.58999999999997</v>
      </c>
      <c r="BH48" s="27">
        <v>0.92</v>
      </c>
      <c r="BI48" s="27">
        <v>1.51</v>
      </c>
      <c r="BJ48" s="27">
        <v>0.56000000000000005</v>
      </c>
      <c r="BK48" s="27">
        <v>1.4</v>
      </c>
    </row>
    <row r="49" spans="1:63" x14ac:dyDescent="0.25">
      <c r="A49">
        <v>16</v>
      </c>
      <c r="B49" t="s">
        <v>23</v>
      </c>
      <c r="C49" t="s">
        <v>7</v>
      </c>
      <c r="D49" s="27">
        <v>0</v>
      </c>
      <c r="E49" s="27">
        <v>3.4</v>
      </c>
      <c r="F49" s="27">
        <v>0.68</v>
      </c>
      <c r="G49" s="27">
        <v>4.08</v>
      </c>
      <c r="H49" s="27">
        <v>295.58999999999997</v>
      </c>
      <c r="I49" s="27">
        <v>290.16000000000003</v>
      </c>
      <c r="J49" s="27">
        <v>302.74</v>
      </c>
      <c r="K49" s="27">
        <v>295.94</v>
      </c>
      <c r="L49" s="27">
        <v>0.59</v>
      </c>
      <c r="M49" s="27">
        <v>0.71</v>
      </c>
      <c r="N49" s="27">
        <v>0.71</v>
      </c>
      <c r="O49" s="27">
        <v>0</v>
      </c>
      <c r="P49" s="27">
        <v>11.23</v>
      </c>
      <c r="Q49" s="27">
        <v>2.25</v>
      </c>
      <c r="R49" s="27">
        <v>13.48</v>
      </c>
      <c r="S49" s="27">
        <v>288.8</v>
      </c>
      <c r="T49" s="27">
        <v>283.99</v>
      </c>
      <c r="U49" s="27">
        <v>295.8</v>
      </c>
      <c r="V49" s="27">
        <v>288.92</v>
      </c>
      <c r="W49" s="27">
        <v>0.53</v>
      </c>
      <c r="X49" s="27">
        <v>0.7</v>
      </c>
      <c r="Y49" s="27">
        <v>0.51</v>
      </c>
      <c r="Z49" s="27">
        <v>0</v>
      </c>
      <c r="AA49" s="27">
        <v>1.39</v>
      </c>
      <c r="AB49" s="27">
        <v>0.28000000000000003</v>
      </c>
      <c r="AC49" s="27">
        <v>1.67</v>
      </c>
      <c r="AD49" s="27">
        <v>295.02</v>
      </c>
      <c r="AE49" s="27">
        <v>289.05</v>
      </c>
      <c r="AF49" s="27">
        <v>302.36</v>
      </c>
      <c r="AG49" s="27">
        <v>295.08</v>
      </c>
      <c r="AH49" s="27">
        <v>0.67</v>
      </c>
      <c r="AI49" s="27">
        <v>0.74</v>
      </c>
      <c r="AJ49" s="27">
        <v>0.85</v>
      </c>
      <c r="AK49" s="27">
        <v>0</v>
      </c>
      <c r="AL49" s="27">
        <v>0</v>
      </c>
      <c r="AM49" s="27">
        <v>0</v>
      </c>
      <c r="AN49" s="27">
        <v>0</v>
      </c>
      <c r="AO49" s="27">
        <v>302.02999999999997</v>
      </c>
      <c r="AP49" s="27">
        <v>296.06</v>
      </c>
      <c r="AQ49" s="27">
        <v>309.26</v>
      </c>
      <c r="AR49" s="27">
        <v>302.64</v>
      </c>
      <c r="AS49" s="27">
        <v>0.72</v>
      </c>
      <c r="AT49" s="27">
        <v>0.8</v>
      </c>
      <c r="AU49" s="27">
        <v>0.92</v>
      </c>
      <c r="AV49" s="27">
        <v>0</v>
      </c>
      <c r="AW49" s="27">
        <v>0.99</v>
      </c>
      <c r="AX49" s="27">
        <v>0.2</v>
      </c>
      <c r="AY49" s="27">
        <v>1.18</v>
      </c>
      <c r="AZ49" s="27">
        <v>296.54000000000002</v>
      </c>
      <c r="BA49" s="27">
        <v>291.52999999999997</v>
      </c>
      <c r="BB49" s="27">
        <v>303.55</v>
      </c>
      <c r="BC49" s="27">
        <v>297.11</v>
      </c>
      <c r="BD49" s="27">
        <v>0.56999999999999995</v>
      </c>
      <c r="BE49" s="27">
        <v>0.71</v>
      </c>
      <c r="BF49" s="27">
        <v>0.69</v>
      </c>
      <c r="BG49" s="27">
        <v>297.11</v>
      </c>
      <c r="BH49" s="27">
        <v>0.56999999999999995</v>
      </c>
      <c r="BI49" s="27">
        <v>0.71</v>
      </c>
      <c r="BJ49" s="27">
        <v>0.69</v>
      </c>
      <c r="BK49" s="27">
        <v>3574.39</v>
      </c>
    </row>
    <row r="50" spans="1:63" x14ac:dyDescent="0.25">
      <c r="A50">
        <v>16</v>
      </c>
      <c r="B50" t="s">
        <v>23</v>
      </c>
      <c r="C50" t="s">
        <v>8</v>
      </c>
      <c r="D50" s="27">
        <v>0</v>
      </c>
      <c r="E50" s="27">
        <v>2.88</v>
      </c>
      <c r="F50" s="27">
        <v>0.57999999999999996</v>
      </c>
      <c r="G50" s="27">
        <v>3.45</v>
      </c>
      <c r="H50" s="27">
        <v>296.51</v>
      </c>
      <c r="I50" s="27">
        <v>291.33999999999997</v>
      </c>
      <c r="J50" s="27">
        <v>303.2</v>
      </c>
      <c r="K50" s="27">
        <v>296.91000000000003</v>
      </c>
      <c r="L50" s="27">
        <v>0.78</v>
      </c>
      <c r="M50" s="27">
        <v>1.26</v>
      </c>
      <c r="N50" s="27">
        <v>0.28999999999999998</v>
      </c>
      <c r="O50" s="27">
        <v>0</v>
      </c>
      <c r="P50" s="27">
        <v>9.75</v>
      </c>
      <c r="Q50" s="27">
        <v>1.95</v>
      </c>
      <c r="R50" s="27">
        <v>11.7</v>
      </c>
      <c r="S50" s="27">
        <v>290.04000000000002</v>
      </c>
      <c r="T50" s="27">
        <v>285.35000000000002</v>
      </c>
      <c r="U50" s="27">
        <v>296.64999999999998</v>
      </c>
      <c r="V50" s="27">
        <v>290.12</v>
      </c>
      <c r="W50" s="27">
        <v>0.64</v>
      </c>
      <c r="X50" s="27">
        <v>1.2</v>
      </c>
      <c r="Y50" s="27">
        <v>-0.12</v>
      </c>
      <c r="Z50" s="27">
        <v>0</v>
      </c>
      <c r="AA50" s="27">
        <v>1.05</v>
      </c>
      <c r="AB50" s="27">
        <v>0.21</v>
      </c>
      <c r="AC50" s="27">
        <v>1.26</v>
      </c>
      <c r="AD50" s="27">
        <v>296.27</v>
      </c>
      <c r="AE50" s="27">
        <v>290.56</v>
      </c>
      <c r="AF50" s="27">
        <v>303.26</v>
      </c>
      <c r="AG50" s="27">
        <v>296.24</v>
      </c>
      <c r="AH50" s="27">
        <v>0.86</v>
      </c>
      <c r="AI50" s="27">
        <v>1.33</v>
      </c>
      <c r="AJ50" s="27">
        <v>0.46</v>
      </c>
      <c r="AK50" s="27">
        <v>0</v>
      </c>
      <c r="AL50" s="27">
        <v>0</v>
      </c>
      <c r="AM50" s="27">
        <v>0</v>
      </c>
      <c r="AN50" s="27">
        <v>0</v>
      </c>
      <c r="AO50" s="27">
        <v>302.41000000000003</v>
      </c>
      <c r="AP50" s="27">
        <v>296.86</v>
      </c>
      <c r="AQ50" s="27">
        <v>309.08</v>
      </c>
      <c r="AR50" s="27">
        <v>303.24</v>
      </c>
      <c r="AS50" s="27">
        <v>1.01</v>
      </c>
      <c r="AT50" s="27">
        <v>1.39</v>
      </c>
      <c r="AU50" s="27">
        <v>0.72</v>
      </c>
      <c r="AV50" s="27">
        <v>0</v>
      </c>
      <c r="AW50" s="27">
        <v>0.74</v>
      </c>
      <c r="AX50" s="27">
        <v>0.15</v>
      </c>
      <c r="AY50" s="27">
        <v>0.88</v>
      </c>
      <c r="AZ50" s="27">
        <v>297.33999999999997</v>
      </c>
      <c r="BA50" s="27">
        <v>292.58999999999997</v>
      </c>
      <c r="BB50" s="27">
        <v>303.83</v>
      </c>
      <c r="BC50" s="27">
        <v>298.07</v>
      </c>
      <c r="BD50" s="27">
        <v>0.74</v>
      </c>
      <c r="BE50" s="27">
        <v>1.22</v>
      </c>
      <c r="BF50" s="27">
        <v>0.2</v>
      </c>
      <c r="BG50" s="27">
        <v>298.07</v>
      </c>
      <c r="BH50" s="27">
        <v>0.74</v>
      </c>
      <c r="BI50" s="27">
        <v>1.22</v>
      </c>
      <c r="BJ50" s="27">
        <v>0.2</v>
      </c>
      <c r="BK50" s="27">
        <v>22689.18</v>
      </c>
    </row>
    <row r="51" spans="1:63" x14ac:dyDescent="0.25">
      <c r="A51">
        <v>17</v>
      </c>
      <c r="B51" t="s">
        <v>24</v>
      </c>
      <c r="C51" t="s">
        <v>6</v>
      </c>
      <c r="D51" s="27">
        <v>0</v>
      </c>
      <c r="E51" s="27">
        <v>1.4</v>
      </c>
      <c r="F51" s="27">
        <v>0.28000000000000003</v>
      </c>
      <c r="G51" s="27">
        <v>1.68</v>
      </c>
      <c r="H51" s="27">
        <v>285.2</v>
      </c>
      <c r="I51" s="27">
        <v>281.08999999999997</v>
      </c>
      <c r="J51" s="27">
        <v>290.74</v>
      </c>
      <c r="K51" s="27">
        <v>285.58</v>
      </c>
      <c r="L51" s="27">
        <v>2.09</v>
      </c>
      <c r="M51" s="27">
        <v>2.2999999999999998</v>
      </c>
      <c r="N51" s="27">
        <v>2.1</v>
      </c>
      <c r="O51" s="27">
        <v>0</v>
      </c>
      <c r="P51" s="27">
        <v>3.24</v>
      </c>
      <c r="Q51" s="27">
        <v>0.64</v>
      </c>
      <c r="R51" s="27">
        <v>3.88</v>
      </c>
      <c r="S51" s="27">
        <v>272.77</v>
      </c>
      <c r="T51" s="27">
        <v>269.66000000000003</v>
      </c>
      <c r="U51" s="27">
        <v>277.08</v>
      </c>
      <c r="V51" s="27">
        <v>272.77</v>
      </c>
      <c r="W51" s="27">
        <v>2.77</v>
      </c>
      <c r="X51" s="27">
        <v>2.75</v>
      </c>
      <c r="Y51" s="27">
        <v>3.01</v>
      </c>
      <c r="Z51" s="27">
        <v>0</v>
      </c>
      <c r="AA51" s="27">
        <v>1.26</v>
      </c>
      <c r="AB51" s="27">
        <v>0.25</v>
      </c>
      <c r="AC51" s="27">
        <v>1.52</v>
      </c>
      <c r="AD51" s="27">
        <v>284.75</v>
      </c>
      <c r="AE51" s="27">
        <v>280.32</v>
      </c>
      <c r="AF51" s="27">
        <v>290.76</v>
      </c>
      <c r="AG51" s="27">
        <v>284.97000000000003</v>
      </c>
      <c r="AH51" s="27">
        <v>2.19</v>
      </c>
      <c r="AI51" s="27">
        <v>2.29</v>
      </c>
      <c r="AJ51" s="27">
        <v>2.29</v>
      </c>
      <c r="AK51" s="27">
        <v>0</v>
      </c>
      <c r="AL51" s="27">
        <v>0.03</v>
      </c>
      <c r="AM51" s="27">
        <v>0.01</v>
      </c>
      <c r="AN51" s="27">
        <v>0.03</v>
      </c>
      <c r="AO51" s="27">
        <v>296.95</v>
      </c>
      <c r="AP51" s="27">
        <v>292.16000000000003</v>
      </c>
      <c r="AQ51" s="27">
        <v>303.11</v>
      </c>
      <c r="AR51" s="27">
        <v>298</v>
      </c>
      <c r="AS51" s="27">
        <v>1.83</v>
      </c>
      <c r="AT51" s="27">
        <v>2.2200000000000002</v>
      </c>
      <c r="AU51" s="27">
        <v>1.86</v>
      </c>
      <c r="AV51" s="27">
        <v>0</v>
      </c>
      <c r="AW51" s="27">
        <v>1.0900000000000001</v>
      </c>
      <c r="AX51" s="27">
        <v>0.22</v>
      </c>
      <c r="AY51" s="27">
        <v>1.3</v>
      </c>
      <c r="AZ51" s="27">
        <v>286.27</v>
      </c>
      <c r="BA51" s="27">
        <v>282.19</v>
      </c>
      <c r="BB51" s="27">
        <v>291.95999999999998</v>
      </c>
      <c r="BC51" s="27">
        <v>286.55</v>
      </c>
      <c r="BD51" s="27">
        <v>1.85</v>
      </c>
      <c r="BE51" s="27">
        <v>2.2000000000000002</v>
      </c>
      <c r="BF51" s="27">
        <v>1.56</v>
      </c>
      <c r="BG51" s="27">
        <v>286.55</v>
      </c>
      <c r="BH51" s="27">
        <v>1.85</v>
      </c>
      <c r="BI51" s="27">
        <v>2.2000000000000002</v>
      </c>
      <c r="BJ51" s="27">
        <v>1.56</v>
      </c>
      <c r="BK51" s="27">
        <v>8.52</v>
      </c>
    </row>
    <row r="52" spans="1:63" x14ac:dyDescent="0.25">
      <c r="A52">
        <v>17</v>
      </c>
      <c r="B52" t="s">
        <v>24</v>
      </c>
      <c r="C52" t="s">
        <v>7</v>
      </c>
      <c r="D52" s="27">
        <v>0</v>
      </c>
      <c r="E52" s="27">
        <v>36.869999999999997</v>
      </c>
      <c r="F52" s="27">
        <v>7.37</v>
      </c>
      <c r="G52" s="27">
        <v>44.25</v>
      </c>
      <c r="H52" s="27">
        <v>283.07</v>
      </c>
      <c r="I52" s="27">
        <v>278.38</v>
      </c>
      <c r="J52" s="27">
        <v>289.24</v>
      </c>
      <c r="K52" s="27">
        <v>283.45</v>
      </c>
      <c r="L52" s="27">
        <v>0.77</v>
      </c>
      <c r="M52" s="27">
        <v>0.91</v>
      </c>
      <c r="N52" s="27">
        <v>0.8</v>
      </c>
      <c r="O52" s="27">
        <v>0</v>
      </c>
      <c r="P52" s="27">
        <v>88.49</v>
      </c>
      <c r="Q52" s="27">
        <v>17.7</v>
      </c>
      <c r="R52" s="27">
        <v>106.19</v>
      </c>
      <c r="S52" s="27">
        <v>269.19</v>
      </c>
      <c r="T52" s="27">
        <v>265.35000000000002</v>
      </c>
      <c r="U52" s="27">
        <v>274.33</v>
      </c>
      <c r="V52" s="27">
        <v>269.19</v>
      </c>
      <c r="W52" s="27">
        <v>1.1299999999999999</v>
      </c>
      <c r="X52" s="27">
        <v>1.18</v>
      </c>
      <c r="Y52" s="27">
        <v>1.23</v>
      </c>
      <c r="Z52" s="27">
        <v>0</v>
      </c>
      <c r="AA52" s="27">
        <v>31.56</v>
      </c>
      <c r="AB52" s="27">
        <v>6.32</v>
      </c>
      <c r="AC52" s="27">
        <v>37.880000000000003</v>
      </c>
      <c r="AD52" s="27">
        <v>283.07</v>
      </c>
      <c r="AE52" s="27">
        <v>278.02</v>
      </c>
      <c r="AF52" s="27">
        <v>289.63</v>
      </c>
      <c r="AG52" s="27">
        <v>283.26</v>
      </c>
      <c r="AH52" s="27">
        <v>0.87</v>
      </c>
      <c r="AI52" s="27">
        <v>0.85</v>
      </c>
      <c r="AJ52" s="27">
        <v>1.05</v>
      </c>
      <c r="AK52" s="27">
        <v>0</v>
      </c>
      <c r="AL52" s="27">
        <v>0.39</v>
      </c>
      <c r="AM52" s="27">
        <v>0.08</v>
      </c>
      <c r="AN52" s="27">
        <v>0.47</v>
      </c>
      <c r="AO52" s="27">
        <v>295.83</v>
      </c>
      <c r="AP52" s="27">
        <v>290.61</v>
      </c>
      <c r="AQ52" s="27">
        <v>302.38</v>
      </c>
      <c r="AR52" s="27">
        <v>296.95</v>
      </c>
      <c r="AS52" s="27">
        <v>0.77</v>
      </c>
      <c r="AT52" s="27">
        <v>1.03</v>
      </c>
      <c r="AU52" s="27">
        <v>0.8</v>
      </c>
      <c r="AV52" s="27">
        <v>0</v>
      </c>
      <c r="AW52" s="27">
        <v>27.25</v>
      </c>
      <c r="AX52" s="27">
        <v>5.45</v>
      </c>
      <c r="AY52" s="27">
        <v>32.69</v>
      </c>
      <c r="AZ52" s="27">
        <v>284.14999999999998</v>
      </c>
      <c r="BA52" s="27">
        <v>279.51</v>
      </c>
      <c r="BB52" s="27">
        <v>290.58</v>
      </c>
      <c r="BC52" s="27">
        <v>284.37</v>
      </c>
      <c r="BD52" s="27">
        <v>0.6</v>
      </c>
      <c r="BE52" s="27">
        <v>0.85</v>
      </c>
      <c r="BF52" s="27">
        <v>0.44</v>
      </c>
      <c r="BG52" s="27">
        <v>284.37</v>
      </c>
      <c r="BH52" s="27">
        <v>0.6</v>
      </c>
      <c r="BI52" s="27">
        <v>0.85</v>
      </c>
      <c r="BJ52" s="27">
        <v>0.44</v>
      </c>
      <c r="BK52" s="27">
        <v>876.37</v>
      </c>
    </row>
    <row r="53" spans="1:63" x14ac:dyDescent="0.25">
      <c r="A53">
        <v>17</v>
      </c>
      <c r="B53" t="s">
        <v>24</v>
      </c>
      <c r="C53" t="s">
        <v>8</v>
      </c>
      <c r="D53" s="27">
        <v>0</v>
      </c>
      <c r="E53" s="27">
        <v>65.760000000000005</v>
      </c>
      <c r="F53" s="27">
        <v>13.15</v>
      </c>
      <c r="G53" s="27">
        <v>78.91</v>
      </c>
      <c r="H53" s="27">
        <v>282.56</v>
      </c>
      <c r="I53" s="27">
        <v>277.68</v>
      </c>
      <c r="J53" s="27">
        <v>288.95999999999998</v>
      </c>
      <c r="K53" s="27">
        <v>282.92</v>
      </c>
      <c r="L53" s="27">
        <v>0.35</v>
      </c>
      <c r="M53" s="27">
        <v>0.38</v>
      </c>
      <c r="N53" s="27">
        <v>0.5</v>
      </c>
      <c r="O53" s="27">
        <v>0</v>
      </c>
      <c r="P53" s="27">
        <v>159.08000000000001</v>
      </c>
      <c r="Q53" s="27">
        <v>31.82</v>
      </c>
      <c r="R53" s="27">
        <v>190.89</v>
      </c>
      <c r="S53" s="27">
        <v>268.69</v>
      </c>
      <c r="T53" s="27">
        <v>264.69</v>
      </c>
      <c r="U53" s="27">
        <v>274.11</v>
      </c>
      <c r="V53" s="27">
        <v>268.69</v>
      </c>
      <c r="W53" s="27">
        <v>0.69</v>
      </c>
      <c r="X53" s="27">
        <v>0.63</v>
      </c>
      <c r="Y53" s="27">
        <v>0.96</v>
      </c>
      <c r="Z53" s="27">
        <v>0</v>
      </c>
      <c r="AA53" s="27">
        <v>55.53</v>
      </c>
      <c r="AB53" s="27">
        <v>11.11</v>
      </c>
      <c r="AC53" s="27">
        <v>66.64</v>
      </c>
      <c r="AD53" s="27">
        <v>282.52999999999997</v>
      </c>
      <c r="AE53" s="27">
        <v>277.31</v>
      </c>
      <c r="AF53" s="27">
        <v>289.25</v>
      </c>
      <c r="AG53" s="27">
        <v>282.70999999999998</v>
      </c>
      <c r="AH53" s="27">
        <v>0.43</v>
      </c>
      <c r="AI53" s="27">
        <v>0.33</v>
      </c>
      <c r="AJ53" s="27">
        <v>0.69</v>
      </c>
      <c r="AK53" s="27">
        <v>0</v>
      </c>
      <c r="AL53" s="27">
        <v>0.4</v>
      </c>
      <c r="AM53" s="27">
        <v>0.08</v>
      </c>
      <c r="AN53" s="27">
        <v>0.48</v>
      </c>
      <c r="AO53" s="27">
        <v>295.36</v>
      </c>
      <c r="AP53" s="27">
        <v>289.93</v>
      </c>
      <c r="AQ53" s="27">
        <v>302.07</v>
      </c>
      <c r="AR53" s="27">
        <v>296.41000000000003</v>
      </c>
      <c r="AS53" s="27">
        <v>0.36</v>
      </c>
      <c r="AT53" s="27">
        <v>0.49</v>
      </c>
      <c r="AU53" s="27">
        <v>0.44</v>
      </c>
      <c r="AV53" s="27">
        <v>0</v>
      </c>
      <c r="AW53" s="27">
        <v>48.38</v>
      </c>
      <c r="AX53" s="27">
        <v>9.67</v>
      </c>
      <c r="AY53" s="27">
        <v>58.05</v>
      </c>
      <c r="AZ53" s="27">
        <v>283.61</v>
      </c>
      <c r="BA53" s="27">
        <v>278.76</v>
      </c>
      <c r="BB53" s="27">
        <v>290.33999999999997</v>
      </c>
      <c r="BC53" s="27">
        <v>283.83</v>
      </c>
      <c r="BD53" s="27">
        <v>0.22</v>
      </c>
      <c r="BE53" s="27">
        <v>0.34</v>
      </c>
      <c r="BF53" s="27">
        <v>0.21</v>
      </c>
      <c r="BG53" s="27">
        <v>283.83</v>
      </c>
      <c r="BH53" s="27">
        <v>0.22</v>
      </c>
      <c r="BI53" s="27">
        <v>0.34</v>
      </c>
      <c r="BJ53" s="27">
        <v>0.21</v>
      </c>
      <c r="BK53" s="27">
        <v>8477.31</v>
      </c>
    </row>
    <row r="54" spans="1:63" x14ac:dyDescent="0.25">
      <c r="A54">
        <v>18</v>
      </c>
      <c r="B54" t="s">
        <v>25</v>
      </c>
      <c r="C54" t="s">
        <v>6</v>
      </c>
      <c r="D54" s="27">
        <v>0.03</v>
      </c>
      <c r="E54" s="27">
        <v>15.72</v>
      </c>
      <c r="F54" s="27">
        <v>3.13</v>
      </c>
      <c r="G54" s="27">
        <v>18.850000000000001</v>
      </c>
      <c r="H54" s="27">
        <v>287.82</v>
      </c>
      <c r="I54" s="27">
        <v>283.92</v>
      </c>
      <c r="J54" s="27">
        <v>292.8</v>
      </c>
      <c r="K54" s="27">
        <v>288.36</v>
      </c>
      <c r="L54" s="27">
        <v>2.56</v>
      </c>
      <c r="M54" s="27">
        <v>3.52</v>
      </c>
      <c r="N54" s="27">
        <v>1.59</v>
      </c>
      <c r="O54" s="27">
        <v>0</v>
      </c>
      <c r="P54" s="27">
        <v>37.72</v>
      </c>
      <c r="Q54" s="27">
        <v>7.42</v>
      </c>
      <c r="R54" s="27">
        <v>45.14</v>
      </c>
      <c r="S54" s="27">
        <v>277.31</v>
      </c>
      <c r="T54" s="27">
        <v>273.95999999999998</v>
      </c>
      <c r="U54" s="27">
        <v>281.49</v>
      </c>
      <c r="V54" s="27">
        <v>277.31</v>
      </c>
      <c r="W54" s="27">
        <v>3.13</v>
      </c>
      <c r="X54" s="27">
        <v>3.52</v>
      </c>
      <c r="Y54" s="27">
        <v>2.6</v>
      </c>
      <c r="Z54" s="27">
        <v>0</v>
      </c>
      <c r="AA54" s="27">
        <v>14.64</v>
      </c>
      <c r="AB54" s="27">
        <v>2.93</v>
      </c>
      <c r="AC54" s="27">
        <v>17.57</v>
      </c>
      <c r="AD54" s="27">
        <v>286.55</v>
      </c>
      <c r="AE54" s="27">
        <v>282.23</v>
      </c>
      <c r="AF54" s="27">
        <v>292.08</v>
      </c>
      <c r="AG54" s="27">
        <v>286.82</v>
      </c>
      <c r="AH54" s="27">
        <v>2.59</v>
      </c>
      <c r="AI54" s="27">
        <v>3.54</v>
      </c>
      <c r="AJ54" s="27">
        <v>1.69</v>
      </c>
      <c r="AK54" s="27">
        <v>0.13</v>
      </c>
      <c r="AL54" s="27">
        <v>0.06</v>
      </c>
      <c r="AM54" s="27">
        <v>0.09</v>
      </c>
      <c r="AN54" s="27">
        <v>0.15</v>
      </c>
      <c r="AO54" s="27">
        <v>298.56</v>
      </c>
      <c r="AP54" s="27">
        <v>294.37</v>
      </c>
      <c r="AQ54" s="27">
        <v>303.93</v>
      </c>
      <c r="AR54" s="27">
        <v>300.07</v>
      </c>
      <c r="AS54" s="27">
        <v>2.4300000000000002</v>
      </c>
      <c r="AT54" s="27">
        <v>3.69</v>
      </c>
      <c r="AU54" s="27">
        <v>1.37</v>
      </c>
      <c r="AV54" s="27">
        <v>0</v>
      </c>
      <c r="AW54" s="27">
        <v>10.5</v>
      </c>
      <c r="AX54" s="27">
        <v>2.1</v>
      </c>
      <c r="AY54" s="27">
        <v>12.6</v>
      </c>
      <c r="AZ54" s="27">
        <v>288.85000000000002</v>
      </c>
      <c r="BA54" s="27">
        <v>285.12</v>
      </c>
      <c r="BB54" s="27">
        <v>293.68</v>
      </c>
      <c r="BC54" s="27">
        <v>289.20999999999998</v>
      </c>
      <c r="BD54" s="27">
        <v>2.3199999999999998</v>
      </c>
      <c r="BE54" s="27">
        <v>3.55</v>
      </c>
      <c r="BF54" s="27">
        <v>0.97</v>
      </c>
      <c r="BG54" s="27">
        <v>289.20999999999998</v>
      </c>
      <c r="BH54" s="27">
        <v>2.3199999999999998</v>
      </c>
      <c r="BI54" s="27">
        <v>3.55</v>
      </c>
      <c r="BJ54" s="27">
        <v>0.97</v>
      </c>
      <c r="BK54" s="27">
        <v>106.16</v>
      </c>
    </row>
    <row r="55" spans="1:63" x14ac:dyDescent="0.25">
      <c r="A55">
        <v>18</v>
      </c>
      <c r="B55" t="s">
        <v>25</v>
      </c>
      <c r="C55" t="s">
        <v>7</v>
      </c>
      <c r="D55" s="27">
        <v>0</v>
      </c>
      <c r="E55" s="27">
        <v>32.6</v>
      </c>
      <c r="F55" s="27">
        <v>6.52</v>
      </c>
      <c r="G55" s="27">
        <v>39.119999999999997</v>
      </c>
      <c r="H55" s="27">
        <v>284.33</v>
      </c>
      <c r="I55" s="27">
        <v>279.88</v>
      </c>
      <c r="J55" s="27">
        <v>290.04000000000002</v>
      </c>
      <c r="K55" s="27">
        <v>284.64999999999998</v>
      </c>
      <c r="L55" s="27">
        <v>0.84</v>
      </c>
      <c r="M55" s="27">
        <v>1.17</v>
      </c>
      <c r="N55" s="27">
        <v>0.69</v>
      </c>
      <c r="O55" s="27">
        <v>0</v>
      </c>
      <c r="P55" s="27">
        <v>79.430000000000007</v>
      </c>
      <c r="Q55" s="27">
        <v>15.89</v>
      </c>
      <c r="R55" s="27">
        <v>95.32</v>
      </c>
      <c r="S55" s="27">
        <v>272.64999999999998</v>
      </c>
      <c r="T55" s="27">
        <v>269.13</v>
      </c>
      <c r="U55" s="27">
        <v>277.14999999999998</v>
      </c>
      <c r="V55" s="27">
        <v>272.64999999999998</v>
      </c>
      <c r="W55" s="27">
        <v>1.0900000000000001</v>
      </c>
      <c r="X55" s="27">
        <v>1.07</v>
      </c>
      <c r="Y55" s="27">
        <v>1.23</v>
      </c>
      <c r="Z55" s="27">
        <v>0</v>
      </c>
      <c r="AA55" s="27">
        <v>29.04</v>
      </c>
      <c r="AB55" s="27">
        <v>5.81</v>
      </c>
      <c r="AC55" s="27">
        <v>34.86</v>
      </c>
      <c r="AD55" s="27">
        <v>283.52</v>
      </c>
      <c r="AE55" s="27">
        <v>278.64</v>
      </c>
      <c r="AF55" s="27">
        <v>289.77</v>
      </c>
      <c r="AG55" s="27">
        <v>283.68</v>
      </c>
      <c r="AH55" s="27">
        <v>0.9</v>
      </c>
      <c r="AI55" s="27">
        <v>1.1299999999999999</v>
      </c>
      <c r="AJ55" s="27">
        <v>0.84</v>
      </c>
      <c r="AK55" s="27">
        <v>0</v>
      </c>
      <c r="AL55" s="27">
        <v>0.15</v>
      </c>
      <c r="AM55" s="27">
        <v>0.03</v>
      </c>
      <c r="AN55" s="27">
        <v>0.18</v>
      </c>
      <c r="AO55" s="27">
        <v>295.72000000000003</v>
      </c>
      <c r="AP55" s="27">
        <v>290.66000000000003</v>
      </c>
      <c r="AQ55" s="27">
        <v>301.95</v>
      </c>
      <c r="AR55" s="27">
        <v>296.58999999999997</v>
      </c>
      <c r="AS55" s="27">
        <v>0.94</v>
      </c>
      <c r="AT55" s="27">
        <v>1.46</v>
      </c>
      <c r="AU55" s="27">
        <v>0.7</v>
      </c>
      <c r="AV55" s="27">
        <v>0</v>
      </c>
      <c r="AW55" s="27">
        <v>21.88</v>
      </c>
      <c r="AX55" s="27">
        <v>4.37</v>
      </c>
      <c r="AY55" s="27">
        <v>26.25</v>
      </c>
      <c r="AZ55" s="27">
        <v>285.42</v>
      </c>
      <c r="BA55" s="27">
        <v>281.08</v>
      </c>
      <c r="BB55" s="27">
        <v>291.23</v>
      </c>
      <c r="BC55" s="27">
        <v>285.64</v>
      </c>
      <c r="BD55" s="27">
        <v>0.7</v>
      </c>
      <c r="BE55" s="27">
        <v>1.25</v>
      </c>
      <c r="BF55" s="27">
        <v>0.25</v>
      </c>
      <c r="BG55" s="27">
        <v>285.64</v>
      </c>
      <c r="BH55" s="27">
        <v>0.7</v>
      </c>
      <c r="BI55" s="27">
        <v>1.25</v>
      </c>
      <c r="BJ55" s="27">
        <v>0.25</v>
      </c>
      <c r="BK55" s="27">
        <v>953.24</v>
      </c>
    </row>
    <row r="56" spans="1:63" x14ac:dyDescent="0.25">
      <c r="A56">
        <v>18</v>
      </c>
      <c r="B56" t="s">
        <v>25</v>
      </c>
      <c r="C56" t="s">
        <v>8</v>
      </c>
      <c r="D56" s="27">
        <v>0</v>
      </c>
      <c r="E56" s="27">
        <v>92.28</v>
      </c>
      <c r="F56" s="27">
        <v>18.46</v>
      </c>
      <c r="G56" s="27">
        <v>110.74</v>
      </c>
      <c r="H56" s="27">
        <v>284.18</v>
      </c>
      <c r="I56" s="27">
        <v>279.58999999999997</v>
      </c>
      <c r="J56" s="27">
        <v>290.04000000000002</v>
      </c>
      <c r="K56" s="27">
        <v>284.48</v>
      </c>
      <c r="L56" s="27">
        <v>0.4</v>
      </c>
      <c r="M56" s="27">
        <v>0.5</v>
      </c>
      <c r="N56" s="27">
        <v>0.49</v>
      </c>
      <c r="O56" s="27">
        <v>0</v>
      </c>
      <c r="P56" s="27">
        <v>222.09</v>
      </c>
      <c r="Q56" s="27">
        <v>44.42</v>
      </c>
      <c r="R56" s="27">
        <v>266.51</v>
      </c>
      <c r="S56" s="27">
        <v>272.57</v>
      </c>
      <c r="T56" s="27">
        <v>268.94</v>
      </c>
      <c r="U56" s="27">
        <v>277.24</v>
      </c>
      <c r="V56" s="27">
        <v>272.57</v>
      </c>
      <c r="W56" s="27">
        <v>0.57999999999999996</v>
      </c>
      <c r="X56" s="27">
        <v>0.42</v>
      </c>
      <c r="Y56" s="27">
        <v>0.91</v>
      </c>
      <c r="Z56" s="27">
        <v>0</v>
      </c>
      <c r="AA56" s="27">
        <v>82.03</v>
      </c>
      <c r="AB56" s="27">
        <v>16.41</v>
      </c>
      <c r="AC56" s="27">
        <v>98.45</v>
      </c>
      <c r="AD56" s="27">
        <v>283.33</v>
      </c>
      <c r="AE56" s="27">
        <v>278.33</v>
      </c>
      <c r="AF56" s="27">
        <v>289.7</v>
      </c>
      <c r="AG56" s="27">
        <v>283.49</v>
      </c>
      <c r="AH56" s="27">
        <v>0.44</v>
      </c>
      <c r="AI56" s="27">
        <v>0.46</v>
      </c>
      <c r="AJ56" s="27">
        <v>0.6</v>
      </c>
      <c r="AK56" s="27">
        <v>0</v>
      </c>
      <c r="AL56" s="27">
        <v>0.52</v>
      </c>
      <c r="AM56" s="27">
        <v>0.1</v>
      </c>
      <c r="AN56" s="27">
        <v>0.63</v>
      </c>
      <c r="AO56" s="27">
        <v>295.47000000000003</v>
      </c>
      <c r="AP56" s="27">
        <v>290.27</v>
      </c>
      <c r="AQ56" s="27">
        <v>301.79000000000002</v>
      </c>
      <c r="AR56" s="27">
        <v>296.27999999999997</v>
      </c>
      <c r="AS56" s="27">
        <v>0.52</v>
      </c>
      <c r="AT56" s="27">
        <v>0.76</v>
      </c>
      <c r="AU56" s="27">
        <v>0.53</v>
      </c>
      <c r="AV56" s="27">
        <v>0</v>
      </c>
      <c r="AW56" s="27">
        <v>64.8</v>
      </c>
      <c r="AX56" s="27">
        <v>12.95</v>
      </c>
      <c r="AY56" s="27">
        <v>77.75</v>
      </c>
      <c r="AZ56" s="27">
        <v>285.33999999999997</v>
      </c>
      <c r="BA56" s="27">
        <v>280.79000000000002</v>
      </c>
      <c r="BB56" s="27">
        <v>291.39999999999998</v>
      </c>
      <c r="BC56" s="27">
        <v>285.55</v>
      </c>
      <c r="BD56" s="27">
        <v>0.32</v>
      </c>
      <c r="BE56" s="27">
        <v>0.6</v>
      </c>
      <c r="BF56" s="27">
        <v>0.19</v>
      </c>
      <c r="BG56" s="27">
        <v>285.55</v>
      </c>
      <c r="BH56" s="27">
        <v>0.32</v>
      </c>
      <c r="BI56" s="27">
        <v>0.6</v>
      </c>
      <c r="BJ56" s="27">
        <v>0.19</v>
      </c>
      <c r="BK56" s="27">
        <v>7637.39</v>
      </c>
    </row>
    <row r="57" spans="1:63" x14ac:dyDescent="0.25">
      <c r="A57">
        <v>19</v>
      </c>
      <c r="B57" t="s">
        <v>26</v>
      </c>
      <c r="C57" t="s">
        <v>6</v>
      </c>
      <c r="D57" s="27">
        <v>0</v>
      </c>
      <c r="E57" s="27">
        <v>0.08</v>
      </c>
      <c r="F57" s="27">
        <v>0.02</v>
      </c>
      <c r="G57" s="27">
        <v>0.1</v>
      </c>
      <c r="H57" s="27">
        <v>285.45</v>
      </c>
      <c r="I57" s="27">
        <v>281.81</v>
      </c>
      <c r="J57" s="27">
        <v>289.41000000000003</v>
      </c>
      <c r="K57" s="27">
        <v>285.68</v>
      </c>
      <c r="L57" s="27">
        <v>1.68</v>
      </c>
      <c r="M57" s="27">
        <v>2.29</v>
      </c>
      <c r="N57" s="27">
        <v>1.08</v>
      </c>
      <c r="O57" s="27">
        <v>0</v>
      </c>
      <c r="P57" s="27">
        <v>0.15</v>
      </c>
      <c r="Q57" s="27">
        <v>0.03</v>
      </c>
      <c r="R57" s="27">
        <v>0.18</v>
      </c>
      <c r="S57" s="27">
        <v>279.7</v>
      </c>
      <c r="T57" s="27">
        <v>277.35000000000002</v>
      </c>
      <c r="U57" s="27">
        <v>282.31</v>
      </c>
      <c r="V57" s="27">
        <v>279.7</v>
      </c>
      <c r="W57" s="27">
        <v>2.11</v>
      </c>
      <c r="X57" s="27">
        <v>2.4500000000000002</v>
      </c>
      <c r="Y57" s="27">
        <v>1.54</v>
      </c>
      <c r="Z57" s="27">
        <v>0</v>
      </c>
      <c r="AA57" s="27">
        <v>0.09</v>
      </c>
      <c r="AB57" s="27">
        <v>0.02</v>
      </c>
      <c r="AC57" s="27">
        <v>0.11</v>
      </c>
      <c r="AD57" s="27">
        <v>284.66000000000003</v>
      </c>
      <c r="AE57" s="27">
        <v>280.49</v>
      </c>
      <c r="AF57" s="27">
        <v>289.11</v>
      </c>
      <c r="AG57" s="27">
        <v>284.77</v>
      </c>
      <c r="AH57" s="27">
        <v>1.71</v>
      </c>
      <c r="AI57" s="27">
        <v>2.36</v>
      </c>
      <c r="AJ57" s="27">
        <v>1.0900000000000001</v>
      </c>
      <c r="AK57" s="27">
        <v>0</v>
      </c>
      <c r="AL57" s="27">
        <v>0.01</v>
      </c>
      <c r="AM57" s="27">
        <v>0</v>
      </c>
      <c r="AN57" s="27">
        <v>0.02</v>
      </c>
      <c r="AO57" s="27">
        <v>291.68</v>
      </c>
      <c r="AP57" s="27">
        <v>286.86</v>
      </c>
      <c r="AQ57" s="27">
        <v>296.77999999999997</v>
      </c>
      <c r="AR57" s="27">
        <v>292.31</v>
      </c>
      <c r="AS57" s="27">
        <v>1.44</v>
      </c>
      <c r="AT57" s="27">
        <v>2.2200000000000002</v>
      </c>
      <c r="AU57" s="27">
        <v>0.98</v>
      </c>
      <c r="AV57" s="27">
        <v>0</v>
      </c>
      <c r="AW57" s="27">
        <v>0.08</v>
      </c>
      <c r="AX57" s="27">
        <v>0.02</v>
      </c>
      <c r="AY57" s="27">
        <v>0.09</v>
      </c>
      <c r="AZ57" s="27">
        <v>285.76</v>
      </c>
      <c r="BA57" s="27">
        <v>282.52999999999997</v>
      </c>
      <c r="BB57" s="27">
        <v>289.42</v>
      </c>
      <c r="BC57" s="27">
        <v>285.91000000000003</v>
      </c>
      <c r="BD57" s="27">
        <v>1.61</v>
      </c>
      <c r="BE57" s="27">
        <v>2.2000000000000002</v>
      </c>
      <c r="BF57" s="27">
        <v>0.86</v>
      </c>
      <c r="BG57" s="27">
        <v>285.91000000000003</v>
      </c>
      <c r="BH57" s="27">
        <v>1.61</v>
      </c>
      <c r="BI57" s="27">
        <v>2.2000000000000002</v>
      </c>
      <c r="BJ57" s="27">
        <v>0.86</v>
      </c>
      <c r="BK57" s="27">
        <v>0.89</v>
      </c>
    </row>
    <row r="58" spans="1:63" x14ac:dyDescent="0.25">
      <c r="A58">
        <v>19</v>
      </c>
      <c r="B58" t="s">
        <v>26</v>
      </c>
      <c r="C58" t="s">
        <v>7</v>
      </c>
      <c r="D58" s="27">
        <v>0</v>
      </c>
      <c r="E58" s="27">
        <v>28.09</v>
      </c>
      <c r="F58" s="27">
        <v>5.62</v>
      </c>
      <c r="G58" s="27">
        <v>33.700000000000003</v>
      </c>
      <c r="H58" s="27">
        <v>281.27</v>
      </c>
      <c r="I58" s="27">
        <v>277.77999999999997</v>
      </c>
      <c r="J58" s="27">
        <v>284.83</v>
      </c>
      <c r="K58" s="27">
        <v>281.38</v>
      </c>
      <c r="L58" s="27">
        <v>0.72</v>
      </c>
      <c r="M58" s="27">
        <v>0.93</v>
      </c>
      <c r="N58" s="27">
        <v>0.65</v>
      </c>
      <c r="O58" s="27">
        <v>0</v>
      </c>
      <c r="P58" s="27">
        <v>53.18</v>
      </c>
      <c r="Q58" s="27">
        <v>10.64</v>
      </c>
      <c r="R58" s="27">
        <v>63.81</v>
      </c>
      <c r="S58" s="27">
        <v>274.31</v>
      </c>
      <c r="T58" s="27">
        <v>271.89999999999998</v>
      </c>
      <c r="U58" s="27">
        <v>276.70999999999998</v>
      </c>
      <c r="V58" s="27">
        <v>274.31</v>
      </c>
      <c r="W58" s="27">
        <v>0.92</v>
      </c>
      <c r="X58" s="27">
        <v>1.04</v>
      </c>
      <c r="Y58" s="27">
        <v>0.77</v>
      </c>
      <c r="Z58" s="27">
        <v>0</v>
      </c>
      <c r="AA58" s="27">
        <v>29.37</v>
      </c>
      <c r="AB58" s="27">
        <v>5.88</v>
      </c>
      <c r="AC58" s="27">
        <v>35.25</v>
      </c>
      <c r="AD58" s="27">
        <v>280.3</v>
      </c>
      <c r="AE58" s="27">
        <v>276.20999999999998</v>
      </c>
      <c r="AF58" s="27">
        <v>284.48</v>
      </c>
      <c r="AG58" s="27">
        <v>280.33</v>
      </c>
      <c r="AH58" s="27">
        <v>0.79</v>
      </c>
      <c r="AI58" s="27">
        <v>0.94</v>
      </c>
      <c r="AJ58" s="27">
        <v>0.79</v>
      </c>
      <c r="AK58" s="27">
        <v>0</v>
      </c>
      <c r="AL58" s="27">
        <v>3.3</v>
      </c>
      <c r="AM58" s="27">
        <v>0.66</v>
      </c>
      <c r="AN58" s="27">
        <v>3.95</v>
      </c>
      <c r="AO58" s="27">
        <v>288.97000000000003</v>
      </c>
      <c r="AP58" s="27">
        <v>284.33</v>
      </c>
      <c r="AQ58" s="27">
        <v>293.54000000000002</v>
      </c>
      <c r="AR58" s="27">
        <v>289.33</v>
      </c>
      <c r="AS58" s="27">
        <v>0.68</v>
      </c>
      <c r="AT58" s="27">
        <v>1.01</v>
      </c>
      <c r="AU58" s="27">
        <v>0.73</v>
      </c>
      <c r="AV58" s="27">
        <v>0</v>
      </c>
      <c r="AW58" s="27">
        <v>26.56</v>
      </c>
      <c r="AX58" s="27">
        <v>5.31</v>
      </c>
      <c r="AY58" s="27">
        <v>31.87</v>
      </c>
      <c r="AZ58" s="27">
        <v>281.5</v>
      </c>
      <c r="BA58" s="27">
        <v>278.67</v>
      </c>
      <c r="BB58" s="27">
        <v>284.58</v>
      </c>
      <c r="BC58" s="27">
        <v>281.52999999999997</v>
      </c>
      <c r="BD58" s="27">
        <v>0.65</v>
      </c>
      <c r="BE58" s="27">
        <v>0.86</v>
      </c>
      <c r="BF58" s="27">
        <v>0.47</v>
      </c>
      <c r="BG58" s="27">
        <v>281.52999999999997</v>
      </c>
      <c r="BH58" s="27">
        <v>0.65</v>
      </c>
      <c r="BI58" s="27">
        <v>0.86</v>
      </c>
      <c r="BJ58" s="27">
        <v>0.47</v>
      </c>
      <c r="BK58" s="27">
        <v>893.84</v>
      </c>
    </row>
    <row r="59" spans="1:63" x14ac:dyDescent="0.25">
      <c r="A59">
        <v>19</v>
      </c>
      <c r="B59" t="s">
        <v>26</v>
      </c>
      <c r="C59" t="s">
        <v>8</v>
      </c>
      <c r="D59" s="27">
        <v>0</v>
      </c>
      <c r="E59" s="27">
        <v>165.96</v>
      </c>
      <c r="F59" s="27">
        <v>33.19</v>
      </c>
      <c r="G59" s="27">
        <v>199.16</v>
      </c>
      <c r="H59" s="27">
        <v>280.54000000000002</v>
      </c>
      <c r="I59" s="27">
        <v>277.13</v>
      </c>
      <c r="J59" s="27">
        <v>283.97000000000003</v>
      </c>
      <c r="K59" s="27">
        <v>280.63</v>
      </c>
      <c r="L59" s="27">
        <v>0.4</v>
      </c>
      <c r="M59" s="27">
        <v>0.64</v>
      </c>
      <c r="N59" s="27">
        <v>0.28999999999999998</v>
      </c>
      <c r="O59" s="27">
        <v>0</v>
      </c>
      <c r="P59" s="27">
        <v>315.49</v>
      </c>
      <c r="Q59" s="27">
        <v>63.1</v>
      </c>
      <c r="R59" s="27">
        <v>378.59</v>
      </c>
      <c r="S59" s="27">
        <v>273.27999999999997</v>
      </c>
      <c r="T59" s="27">
        <v>270.88</v>
      </c>
      <c r="U59" s="27">
        <v>275.63</v>
      </c>
      <c r="V59" s="27">
        <v>273.27999999999997</v>
      </c>
      <c r="W59" s="27">
        <v>0.56000000000000005</v>
      </c>
      <c r="X59" s="27">
        <v>0.67</v>
      </c>
      <c r="Y59" s="27">
        <v>0.42</v>
      </c>
      <c r="Z59" s="27">
        <v>0</v>
      </c>
      <c r="AA59" s="27">
        <v>171.83</v>
      </c>
      <c r="AB59" s="27">
        <v>34.380000000000003</v>
      </c>
      <c r="AC59" s="27">
        <v>206.21</v>
      </c>
      <c r="AD59" s="27">
        <v>279.51</v>
      </c>
      <c r="AE59" s="27">
        <v>275.52999999999997</v>
      </c>
      <c r="AF59" s="27">
        <v>283.57</v>
      </c>
      <c r="AG59" s="27">
        <v>279.54000000000002</v>
      </c>
      <c r="AH59" s="27">
        <v>0.47</v>
      </c>
      <c r="AI59" s="27">
        <v>0.64</v>
      </c>
      <c r="AJ59" s="27">
        <v>0.45</v>
      </c>
      <c r="AK59" s="27">
        <v>0</v>
      </c>
      <c r="AL59" s="27">
        <v>19.14</v>
      </c>
      <c r="AM59" s="27">
        <v>3.83</v>
      </c>
      <c r="AN59" s="27">
        <v>22.97</v>
      </c>
      <c r="AO59" s="27">
        <v>288.58</v>
      </c>
      <c r="AP59" s="27">
        <v>284.08</v>
      </c>
      <c r="AQ59" s="27">
        <v>292.94</v>
      </c>
      <c r="AR59" s="27">
        <v>288.89</v>
      </c>
      <c r="AS59" s="27">
        <v>0.39</v>
      </c>
      <c r="AT59" s="27">
        <v>0.8</v>
      </c>
      <c r="AU59" s="27">
        <v>0.33</v>
      </c>
      <c r="AV59" s="27">
        <v>0</v>
      </c>
      <c r="AW59" s="27">
        <v>157.72</v>
      </c>
      <c r="AX59" s="27">
        <v>31.53</v>
      </c>
      <c r="AY59" s="27">
        <v>189.25</v>
      </c>
      <c r="AZ59" s="27">
        <v>280.75</v>
      </c>
      <c r="BA59" s="27">
        <v>278.02</v>
      </c>
      <c r="BB59" s="27">
        <v>283.70999999999998</v>
      </c>
      <c r="BC59" s="27">
        <v>280.77999999999997</v>
      </c>
      <c r="BD59" s="27">
        <v>0.35</v>
      </c>
      <c r="BE59" s="27">
        <v>0.57999999999999996</v>
      </c>
      <c r="BF59" s="27">
        <v>0.16</v>
      </c>
      <c r="BG59" s="27">
        <v>280.77999999999997</v>
      </c>
      <c r="BH59" s="27">
        <v>0.35</v>
      </c>
      <c r="BI59" s="27">
        <v>0.57999999999999996</v>
      </c>
      <c r="BJ59" s="27">
        <v>0.16</v>
      </c>
      <c r="BK59" s="27">
        <v>21081.25</v>
      </c>
    </row>
    <row r="60" spans="1:63" x14ac:dyDescent="0.25">
      <c r="A60">
        <v>20</v>
      </c>
      <c r="B60" t="s">
        <v>27</v>
      </c>
      <c r="C60" t="s">
        <v>6</v>
      </c>
      <c r="D60" s="27">
        <v>0</v>
      </c>
      <c r="E60" s="27">
        <v>0.08</v>
      </c>
      <c r="F60" s="27">
        <v>0.02</v>
      </c>
      <c r="G60" s="27">
        <v>0.1</v>
      </c>
      <c r="H60" s="27">
        <v>285.68</v>
      </c>
      <c r="I60" s="27">
        <v>282.29000000000002</v>
      </c>
      <c r="J60" s="27">
        <v>290.52</v>
      </c>
      <c r="K60" s="27">
        <v>285.89</v>
      </c>
      <c r="L60" s="27">
        <v>1.48</v>
      </c>
      <c r="M60" s="27">
        <v>2.5</v>
      </c>
      <c r="N60" s="27">
        <v>0.67</v>
      </c>
      <c r="O60" s="27">
        <v>0</v>
      </c>
      <c r="P60" s="27">
        <v>0.15</v>
      </c>
      <c r="Q60" s="27">
        <v>0.03</v>
      </c>
      <c r="R60" s="27">
        <v>0.18</v>
      </c>
      <c r="S60" s="27">
        <v>279.89999999999998</v>
      </c>
      <c r="T60" s="27">
        <v>277.82</v>
      </c>
      <c r="U60" s="27">
        <v>283.08999999999997</v>
      </c>
      <c r="V60" s="27">
        <v>279.89999999999998</v>
      </c>
      <c r="W60" s="27">
        <v>1.46</v>
      </c>
      <c r="X60" s="27">
        <v>2.08</v>
      </c>
      <c r="Y60" s="27">
        <v>0.61</v>
      </c>
      <c r="Z60" s="27">
        <v>0</v>
      </c>
      <c r="AA60" s="27">
        <v>0.08</v>
      </c>
      <c r="AB60" s="27">
        <v>0.02</v>
      </c>
      <c r="AC60" s="27">
        <v>0.1</v>
      </c>
      <c r="AD60" s="27">
        <v>284.91000000000003</v>
      </c>
      <c r="AE60" s="27">
        <v>281.33999999999997</v>
      </c>
      <c r="AF60" s="27">
        <v>290.2</v>
      </c>
      <c r="AG60" s="27">
        <v>285.05</v>
      </c>
      <c r="AH60" s="27">
        <v>1.43</v>
      </c>
      <c r="AI60" s="27">
        <v>2.4</v>
      </c>
      <c r="AJ60" s="27">
        <v>0.83</v>
      </c>
      <c r="AK60" s="27">
        <v>0</v>
      </c>
      <c r="AL60" s="27">
        <v>0.01</v>
      </c>
      <c r="AM60" s="27">
        <v>0</v>
      </c>
      <c r="AN60" s="27">
        <v>0.02</v>
      </c>
      <c r="AO60" s="27">
        <v>292.17</v>
      </c>
      <c r="AP60" s="27">
        <v>287.27</v>
      </c>
      <c r="AQ60" s="27">
        <v>298.39</v>
      </c>
      <c r="AR60" s="27">
        <v>292.69</v>
      </c>
      <c r="AS60" s="27">
        <v>1.67</v>
      </c>
      <c r="AT60" s="27">
        <v>2.98</v>
      </c>
      <c r="AU60" s="27">
        <v>0.97</v>
      </c>
      <c r="AV60" s="27">
        <v>0</v>
      </c>
      <c r="AW60" s="27">
        <v>0.08</v>
      </c>
      <c r="AX60" s="27">
        <v>0.02</v>
      </c>
      <c r="AY60" s="27">
        <v>0.09</v>
      </c>
      <c r="AZ60" s="27">
        <v>285.74</v>
      </c>
      <c r="BA60" s="27">
        <v>282.73</v>
      </c>
      <c r="BB60" s="27">
        <v>290.39999999999998</v>
      </c>
      <c r="BC60" s="27">
        <v>285.92</v>
      </c>
      <c r="BD60" s="27">
        <v>1.5</v>
      </c>
      <c r="BE60" s="27">
        <v>2.63</v>
      </c>
      <c r="BF60" s="27">
        <v>0.44</v>
      </c>
      <c r="BG60" s="27">
        <v>285.92</v>
      </c>
      <c r="BH60" s="27">
        <v>1.5</v>
      </c>
      <c r="BI60" s="27">
        <v>2.63</v>
      </c>
      <c r="BJ60" s="27">
        <v>0.44</v>
      </c>
      <c r="BK60" s="27">
        <v>1.18</v>
      </c>
    </row>
    <row r="61" spans="1:63" x14ac:dyDescent="0.25">
      <c r="A61">
        <v>20</v>
      </c>
      <c r="B61" t="s">
        <v>27</v>
      </c>
      <c r="C61" t="s">
        <v>7</v>
      </c>
      <c r="D61" s="27">
        <v>0</v>
      </c>
      <c r="E61" s="27">
        <v>1.97</v>
      </c>
      <c r="F61" s="27">
        <v>0.39</v>
      </c>
      <c r="G61" s="27">
        <v>2.37</v>
      </c>
      <c r="H61" s="27">
        <v>283.77999999999997</v>
      </c>
      <c r="I61" s="27">
        <v>279.55</v>
      </c>
      <c r="J61" s="27">
        <v>289.62</v>
      </c>
      <c r="K61" s="27">
        <v>283.93</v>
      </c>
      <c r="L61" s="27">
        <v>1.04</v>
      </c>
      <c r="M61" s="27">
        <v>1.95</v>
      </c>
      <c r="N61" s="27">
        <v>0.19</v>
      </c>
      <c r="O61" s="27">
        <v>0</v>
      </c>
      <c r="P61" s="27">
        <v>3.72</v>
      </c>
      <c r="Q61" s="27">
        <v>0.74</v>
      </c>
      <c r="R61" s="27">
        <v>4.47</v>
      </c>
      <c r="S61" s="27">
        <v>275.94</v>
      </c>
      <c r="T61" s="27">
        <v>273.36</v>
      </c>
      <c r="U61" s="27">
        <v>279.69</v>
      </c>
      <c r="V61" s="27">
        <v>275.94</v>
      </c>
      <c r="W61" s="27">
        <v>1.36</v>
      </c>
      <c r="X61" s="27">
        <v>1.74</v>
      </c>
      <c r="Y61" s="27">
        <v>0.75</v>
      </c>
      <c r="Z61" s="27">
        <v>0</v>
      </c>
      <c r="AA61" s="27">
        <v>2</v>
      </c>
      <c r="AB61" s="27">
        <v>0.4</v>
      </c>
      <c r="AC61" s="27">
        <v>2.41</v>
      </c>
      <c r="AD61" s="27">
        <v>282.97000000000003</v>
      </c>
      <c r="AE61" s="27">
        <v>278.67</v>
      </c>
      <c r="AF61" s="27">
        <v>289.13</v>
      </c>
      <c r="AG61" s="27">
        <v>283.08</v>
      </c>
      <c r="AH61" s="27">
        <v>1.04</v>
      </c>
      <c r="AI61" s="27">
        <v>1.86</v>
      </c>
      <c r="AJ61" s="27">
        <v>0.39</v>
      </c>
      <c r="AK61" s="27">
        <v>0</v>
      </c>
      <c r="AL61" s="27">
        <v>0.27</v>
      </c>
      <c r="AM61" s="27">
        <v>0.05</v>
      </c>
      <c r="AN61" s="27">
        <v>0.33</v>
      </c>
      <c r="AO61" s="27">
        <v>292.36</v>
      </c>
      <c r="AP61" s="27">
        <v>286.3</v>
      </c>
      <c r="AQ61" s="27">
        <v>299.95999999999998</v>
      </c>
      <c r="AR61" s="27">
        <v>292.72000000000003</v>
      </c>
      <c r="AS61" s="27">
        <v>1.02</v>
      </c>
      <c r="AT61" s="27">
        <v>2.37</v>
      </c>
      <c r="AU61" s="27">
        <v>0.1</v>
      </c>
      <c r="AV61" s="27">
        <v>0</v>
      </c>
      <c r="AW61" s="27">
        <v>1.9</v>
      </c>
      <c r="AX61" s="27">
        <v>0.38</v>
      </c>
      <c r="AY61" s="27">
        <v>2.2799999999999998</v>
      </c>
      <c r="AZ61" s="27">
        <v>283.81</v>
      </c>
      <c r="BA61" s="27">
        <v>279.83</v>
      </c>
      <c r="BB61" s="27">
        <v>289.69</v>
      </c>
      <c r="BC61" s="27">
        <v>283.95</v>
      </c>
      <c r="BD61" s="27">
        <v>0.93</v>
      </c>
      <c r="BE61" s="27">
        <v>1.97</v>
      </c>
      <c r="BF61" s="27">
        <v>-0.27</v>
      </c>
      <c r="BG61" s="27">
        <v>283.95</v>
      </c>
      <c r="BH61" s="27">
        <v>0.93</v>
      </c>
      <c r="BI61" s="27">
        <v>1.97</v>
      </c>
      <c r="BJ61" s="27">
        <v>-0.27</v>
      </c>
      <c r="BK61" s="27">
        <v>67.89</v>
      </c>
    </row>
    <row r="62" spans="1:63" x14ac:dyDescent="0.25">
      <c r="A62">
        <v>20</v>
      </c>
      <c r="B62" t="s">
        <v>27</v>
      </c>
      <c r="C62" t="s">
        <v>8</v>
      </c>
      <c r="D62" s="27">
        <v>0</v>
      </c>
      <c r="E62" s="27">
        <v>13.71</v>
      </c>
      <c r="F62" s="27">
        <v>2.74</v>
      </c>
      <c r="G62" s="27">
        <v>16.45</v>
      </c>
      <c r="H62" s="27">
        <v>282.79000000000002</v>
      </c>
      <c r="I62" s="27">
        <v>277.66000000000003</v>
      </c>
      <c r="J62" s="27">
        <v>289.77999999999997</v>
      </c>
      <c r="K62" s="27">
        <v>282.89</v>
      </c>
      <c r="L62" s="27">
        <v>0.43</v>
      </c>
      <c r="M62" s="27">
        <v>0.7</v>
      </c>
      <c r="N62" s="27">
        <v>0.41</v>
      </c>
      <c r="O62" s="27">
        <v>0</v>
      </c>
      <c r="P62" s="27">
        <v>28.29</v>
      </c>
      <c r="Q62" s="27">
        <v>5.66</v>
      </c>
      <c r="R62" s="27">
        <v>33.94</v>
      </c>
      <c r="S62" s="27">
        <v>273.98</v>
      </c>
      <c r="T62" s="27">
        <v>270.87</v>
      </c>
      <c r="U62" s="27">
        <v>278.61</v>
      </c>
      <c r="V62" s="27">
        <v>273.98</v>
      </c>
      <c r="W62" s="27">
        <v>0.66</v>
      </c>
      <c r="X62" s="27">
        <v>0.71</v>
      </c>
      <c r="Y62" s="27">
        <v>0.75</v>
      </c>
      <c r="Z62" s="27">
        <v>0</v>
      </c>
      <c r="AA62" s="27">
        <v>13.22</v>
      </c>
      <c r="AB62" s="27">
        <v>2.64</v>
      </c>
      <c r="AC62" s="27">
        <v>15.86</v>
      </c>
      <c r="AD62" s="27">
        <v>282</v>
      </c>
      <c r="AE62" s="27">
        <v>276.8</v>
      </c>
      <c r="AF62" s="27">
        <v>289.24</v>
      </c>
      <c r="AG62" s="27">
        <v>282.12</v>
      </c>
      <c r="AH62" s="27">
        <v>0.38</v>
      </c>
      <c r="AI62" s="27">
        <v>0.57999999999999996</v>
      </c>
      <c r="AJ62" s="27">
        <v>0.44</v>
      </c>
      <c r="AK62" s="27">
        <v>0</v>
      </c>
      <c r="AL62" s="27">
        <v>0.78</v>
      </c>
      <c r="AM62" s="27">
        <v>0.16</v>
      </c>
      <c r="AN62" s="27">
        <v>0.94</v>
      </c>
      <c r="AO62" s="27">
        <v>292.27999999999997</v>
      </c>
      <c r="AP62" s="27">
        <v>284.99</v>
      </c>
      <c r="AQ62" s="27">
        <v>301.13</v>
      </c>
      <c r="AR62" s="27">
        <v>292.49</v>
      </c>
      <c r="AS62" s="27">
        <v>0.48</v>
      </c>
      <c r="AT62" s="27">
        <v>0.9</v>
      </c>
      <c r="AU62" s="27">
        <v>0.46</v>
      </c>
      <c r="AV62" s="27">
        <v>0</v>
      </c>
      <c r="AW62" s="27">
        <v>12.6</v>
      </c>
      <c r="AX62" s="27">
        <v>2.52</v>
      </c>
      <c r="AY62" s="27">
        <v>15.12</v>
      </c>
      <c r="AZ62" s="27">
        <v>282.83999999999997</v>
      </c>
      <c r="BA62" s="27">
        <v>277.94</v>
      </c>
      <c r="BB62" s="27">
        <v>290.12</v>
      </c>
      <c r="BC62" s="27">
        <v>282.94</v>
      </c>
      <c r="BD62" s="27">
        <v>0.39</v>
      </c>
      <c r="BE62" s="27">
        <v>0.74</v>
      </c>
      <c r="BF62" s="27">
        <v>0.22</v>
      </c>
      <c r="BG62" s="27">
        <v>282.94</v>
      </c>
      <c r="BH62" s="27">
        <v>0.39</v>
      </c>
      <c r="BI62" s="27">
        <v>0.74</v>
      </c>
      <c r="BJ62" s="27">
        <v>0.22</v>
      </c>
      <c r="BK62" s="27">
        <v>1739.95</v>
      </c>
    </row>
    <row r="63" spans="1:63" x14ac:dyDescent="0.25">
      <c r="A63">
        <v>21</v>
      </c>
      <c r="B63" t="s">
        <v>28</v>
      </c>
      <c r="C63" t="s">
        <v>6</v>
      </c>
      <c r="D63" s="27" t="s">
        <v>385</v>
      </c>
      <c r="E63" s="27" t="s">
        <v>385</v>
      </c>
      <c r="F63" s="27" t="s">
        <v>385</v>
      </c>
      <c r="G63" s="27" t="s">
        <v>385</v>
      </c>
      <c r="H63" s="27" t="s">
        <v>385</v>
      </c>
      <c r="I63" s="27" t="s">
        <v>385</v>
      </c>
      <c r="J63" s="27" t="s">
        <v>385</v>
      </c>
      <c r="K63" s="27" t="s">
        <v>385</v>
      </c>
      <c r="L63" s="27" t="s">
        <v>385</v>
      </c>
      <c r="M63" s="27" t="s">
        <v>385</v>
      </c>
      <c r="N63" s="27" t="s">
        <v>385</v>
      </c>
      <c r="O63" s="27" t="s">
        <v>385</v>
      </c>
      <c r="P63" s="27" t="s">
        <v>385</v>
      </c>
      <c r="Q63" s="27" t="s">
        <v>385</v>
      </c>
      <c r="R63" s="27" t="s">
        <v>385</v>
      </c>
      <c r="S63" s="27" t="s">
        <v>385</v>
      </c>
      <c r="T63" s="27" t="s">
        <v>385</v>
      </c>
      <c r="U63" s="27" t="s">
        <v>385</v>
      </c>
      <c r="V63" s="27" t="s">
        <v>385</v>
      </c>
      <c r="W63" s="27" t="s">
        <v>385</v>
      </c>
      <c r="X63" s="27" t="s">
        <v>385</v>
      </c>
      <c r="Y63" s="27" t="s">
        <v>385</v>
      </c>
      <c r="Z63" s="27" t="s">
        <v>385</v>
      </c>
      <c r="AA63" s="27" t="s">
        <v>385</v>
      </c>
      <c r="AB63" s="27" t="s">
        <v>385</v>
      </c>
      <c r="AC63" s="27" t="s">
        <v>385</v>
      </c>
      <c r="AD63" s="27" t="s">
        <v>385</v>
      </c>
      <c r="AE63" s="27" t="s">
        <v>385</v>
      </c>
      <c r="AF63" s="27" t="s">
        <v>385</v>
      </c>
      <c r="AG63" s="27" t="s">
        <v>385</v>
      </c>
      <c r="AH63" s="27" t="s">
        <v>385</v>
      </c>
      <c r="AI63" s="27" t="s">
        <v>385</v>
      </c>
      <c r="AJ63" s="27" t="s">
        <v>385</v>
      </c>
      <c r="AK63" s="27" t="s">
        <v>385</v>
      </c>
      <c r="AL63" s="27" t="s">
        <v>385</v>
      </c>
      <c r="AM63" s="27" t="s">
        <v>385</v>
      </c>
      <c r="AN63" s="27" t="s">
        <v>385</v>
      </c>
      <c r="AO63" s="27" t="s">
        <v>385</v>
      </c>
      <c r="AP63" s="27" t="s">
        <v>385</v>
      </c>
      <c r="AQ63" s="27" t="s">
        <v>385</v>
      </c>
      <c r="AR63" s="27" t="s">
        <v>385</v>
      </c>
      <c r="AS63" s="27" t="s">
        <v>385</v>
      </c>
      <c r="AT63" s="27" t="s">
        <v>385</v>
      </c>
      <c r="AU63" s="27" t="s">
        <v>385</v>
      </c>
      <c r="AV63" s="27" t="s">
        <v>385</v>
      </c>
      <c r="AW63" s="27" t="s">
        <v>385</v>
      </c>
      <c r="AX63" s="27" t="s">
        <v>385</v>
      </c>
      <c r="AY63" s="27" t="s">
        <v>385</v>
      </c>
      <c r="AZ63" s="27" t="s">
        <v>385</v>
      </c>
      <c r="BA63" s="27" t="s">
        <v>385</v>
      </c>
      <c r="BB63" s="27" t="s">
        <v>385</v>
      </c>
      <c r="BC63" s="27" t="s">
        <v>385</v>
      </c>
      <c r="BD63" s="27" t="s">
        <v>385</v>
      </c>
      <c r="BE63" s="27" t="s">
        <v>385</v>
      </c>
      <c r="BF63" s="27" t="s">
        <v>385</v>
      </c>
      <c r="BG63" s="27" t="s">
        <v>385</v>
      </c>
      <c r="BH63" s="27" t="s">
        <v>385</v>
      </c>
      <c r="BI63" s="27" t="s">
        <v>385</v>
      </c>
      <c r="BJ63" s="27" t="s">
        <v>385</v>
      </c>
      <c r="BK63" s="27" t="s">
        <v>385</v>
      </c>
    </row>
    <row r="64" spans="1:63" x14ac:dyDescent="0.25">
      <c r="A64">
        <v>21</v>
      </c>
      <c r="B64" t="s">
        <v>28</v>
      </c>
      <c r="C64" t="s">
        <v>7</v>
      </c>
      <c r="D64" s="27">
        <v>0</v>
      </c>
      <c r="E64" s="27">
        <v>0.04</v>
      </c>
      <c r="F64" s="27">
        <v>0.01</v>
      </c>
      <c r="G64" s="27">
        <v>0.05</v>
      </c>
      <c r="H64" s="27">
        <v>295.39</v>
      </c>
      <c r="I64" s="27">
        <v>292.02</v>
      </c>
      <c r="J64" s="27">
        <v>300.33999999999997</v>
      </c>
      <c r="K64" s="27">
        <v>297.18</v>
      </c>
      <c r="L64" s="27">
        <v>0.61</v>
      </c>
      <c r="M64" s="27">
        <v>1.1000000000000001</v>
      </c>
      <c r="N64" s="27">
        <v>-0.06</v>
      </c>
      <c r="O64" s="27">
        <v>0</v>
      </c>
      <c r="P64" s="27">
        <v>0</v>
      </c>
      <c r="Q64" s="27">
        <v>0</v>
      </c>
      <c r="R64" s="27">
        <v>0</v>
      </c>
      <c r="S64" s="27">
        <v>297.01</v>
      </c>
      <c r="T64" s="27">
        <v>293.48</v>
      </c>
      <c r="U64" s="27">
        <v>302.07</v>
      </c>
      <c r="V64" s="27">
        <v>299.33</v>
      </c>
      <c r="W64" s="27">
        <v>0.63</v>
      </c>
      <c r="X64" s="27">
        <v>1.1299999999999999</v>
      </c>
      <c r="Y64" s="27">
        <v>0.03</v>
      </c>
      <c r="Z64" s="27">
        <v>0</v>
      </c>
      <c r="AA64" s="27">
        <v>0.02</v>
      </c>
      <c r="AB64" s="27">
        <v>0</v>
      </c>
      <c r="AC64" s="27">
        <v>0.02</v>
      </c>
      <c r="AD64" s="27">
        <v>295.76</v>
      </c>
      <c r="AE64" s="27">
        <v>292.55</v>
      </c>
      <c r="AF64" s="27">
        <v>300.52999999999997</v>
      </c>
      <c r="AG64" s="27">
        <v>297.66000000000003</v>
      </c>
      <c r="AH64" s="27">
        <v>0.59</v>
      </c>
      <c r="AI64" s="27">
        <v>1.1000000000000001</v>
      </c>
      <c r="AJ64" s="27">
        <v>-0.14000000000000001</v>
      </c>
      <c r="AK64" s="27">
        <v>0</v>
      </c>
      <c r="AL64" s="27">
        <v>0.12</v>
      </c>
      <c r="AM64" s="27">
        <v>0.02</v>
      </c>
      <c r="AN64" s="27">
        <v>0.14000000000000001</v>
      </c>
      <c r="AO64" s="27">
        <v>293.60000000000002</v>
      </c>
      <c r="AP64" s="27">
        <v>290.43</v>
      </c>
      <c r="AQ64" s="27">
        <v>298.31</v>
      </c>
      <c r="AR64" s="27">
        <v>294.8</v>
      </c>
      <c r="AS64" s="27">
        <v>0.55000000000000004</v>
      </c>
      <c r="AT64" s="27">
        <v>1.03</v>
      </c>
      <c r="AU64" s="27">
        <v>-0.18</v>
      </c>
      <c r="AV64" s="27">
        <v>0</v>
      </c>
      <c r="AW64" s="27">
        <v>0.02</v>
      </c>
      <c r="AX64" s="27">
        <v>0</v>
      </c>
      <c r="AY64" s="27">
        <v>0.02</v>
      </c>
      <c r="AZ64" s="27">
        <v>295.22000000000003</v>
      </c>
      <c r="BA64" s="27">
        <v>291.64</v>
      </c>
      <c r="BB64" s="27">
        <v>300.45</v>
      </c>
      <c r="BC64" s="27">
        <v>296.94</v>
      </c>
      <c r="BD64" s="27">
        <v>0.62</v>
      </c>
      <c r="BE64" s="27">
        <v>1.1299999999999999</v>
      </c>
      <c r="BF64" s="27">
        <v>0</v>
      </c>
      <c r="BG64" s="27">
        <v>296.94</v>
      </c>
      <c r="BH64" s="27">
        <v>0.62</v>
      </c>
      <c r="BI64" s="27">
        <v>1.1299999999999999</v>
      </c>
      <c r="BJ64" s="27">
        <v>0</v>
      </c>
      <c r="BK64" s="27">
        <v>74.459999999999994</v>
      </c>
    </row>
    <row r="65" spans="1:63" x14ac:dyDescent="0.25">
      <c r="A65">
        <v>21</v>
      </c>
      <c r="B65" t="s">
        <v>28</v>
      </c>
      <c r="C65" t="s">
        <v>8</v>
      </c>
      <c r="D65" s="27">
        <v>0</v>
      </c>
      <c r="E65" s="27">
        <v>1.06</v>
      </c>
      <c r="F65" s="27">
        <v>0.21</v>
      </c>
      <c r="G65" s="27">
        <v>1.27</v>
      </c>
      <c r="H65" s="27">
        <v>292.83</v>
      </c>
      <c r="I65" s="27">
        <v>289.67</v>
      </c>
      <c r="J65" s="27">
        <v>297.49</v>
      </c>
      <c r="K65" s="27">
        <v>294.18</v>
      </c>
      <c r="L65" s="27">
        <v>0.51</v>
      </c>
      <c r="M65" s="27">
        <v>1.01</v>
      </c>
      <c r="N65" s="27">
        <v>-0.14000000000000001</v>
      </c>
      <c r="O65" s="27">
        <v>0</v>
      </c>
      <c r="P65" s="27">
        <v>0</v>
      </c>
      <c r="Q65" s="27">
        <v>0</v>
      </c>
      <c r="R65" s="27">
        <v>0</v>
      </c>
      <c r="S65" s="27">
        <v>295.08</v>
      </c>
      <c r="T65" s="27">
        <v>291.64</v>
      </c>
      <c r="U65" s="27">
        <v>299.99</v>
      </c>
      <c r="V65" s="27">
        <v>296.87</v>
      </c>
      <c r="W65" s="27">
        <v>0.56999999999999995</v>
      </c>
      <c r="X65" s="27">
        <v>1.07</v>
      </c>
      <c r="Y65" s="27">
        <v>0.02</v>
      </c>
      <c r="Z65" s="27">
        <v>0</v>
      </c>
      <c r="AA65" s="27">
        <v>0.5</v>
      </c>
      <c r="AB65" s="27">
        <v>0.1</v>
      </c>
      <c r="AC65" s="27">
        <v>0.6</v>
      </c>
      <c r="AD65" s="27">
        <v>293.20999999999998</v>
      </c>
      <c r="AE65" s="27">
        <v>290.2</v>
      </c>
      <c r="AF65" s="27">
        <v>297.73</v>
      </c>
      <c r="AG65" s="27">
        <v>294.64999999999998</v>
      </c>
      <c r="AH65" s="27">
        <v>0.47</v>
      </c>
      <c r="AI65" s="27">
        <v>0.98</v>
      </c>
      <c r="AJ65" s="27">
        <v>-0.23</v>
      </c>
      <c r="AK65" s="27">
        <v>0</v>
      </c>
      <c r="AL65" s="27">
        <v>3.35</v>
      </c>
      <c r="AM65" s="27">
        <v>0.67</v>
      </c>
      <c r="AN65" s="27">
        <v>4.0199999999999996</v>
      </c>
      <c r="AO65" s="27">
        <v>290.45999999999998</v>
      </c>
      <c r="AP65" s="27">
        <v>287.62</v>
      </c>
      <c r="AQ65" s="27">
        <v>294.77</v>
      </c>
      <c r="AR65" s="27">
        <v>291.35000000000002</v>
      </c>
      <c r="AS65" s="27">
        <v>0.42</v>
      </c>
      <c r="AT65" s="27">
        <v>0.92</v>
      </c>
      <c r="AU65" s="27">
        <v>-0.32</v>
      </c>
      <c r="AV65" s="27">
        <v>0</v>
      </c>
      <c r="AW65" s="27">
        <v>0.4</v>
      </c>
      <c r="AX65" s="27">
        <v>0.08</v>
      </c>
      <c r="AY65" s="27">
        <v>0.48</v>
      </c>
      <c r="AZ65" s="27">
        <v>292.60000000000002</v>
      </c>
      <c r="BA65" s="27">
        <v>289.23</v>
      </c>
      <c r="BB65" s="27">
        <v>297.5</v>
      </c>
      <c r="BC65" s="27">
        <v>293.88</v>
      </c>
      <c r="BD65" s="27">
        <v>0.52</v>
      </c>
      <c r="BE65" s="27">
        <v>1.04</v>
      </c>
      <c r="BF65" s="27">
        <v>-0.08</v>
      </c>
      <c r="BG65" s="27">
        <v>293.88</v>
      </c>
      <c r="BH65" s="27">
        <v>0.52</v>
      </c>
      <c r="BI65" s="27">
        <v>1.04</v>
      </c>
      <c r="BJ65" s="27">
        <v>-0.08</v>
      </c>
      <c r="BK65" s="27">
        <v>1427.62</v>
      </c>
    </row>
    <row r="66" spans="1:63" x14ac:dyDescent="0.25">
      <c r="A66">
        <v>22</v>
      </c>
      <c r="B66" t="s">
        <v>29</v>
      </c>
      <c r="C66" t="s">
        <v>6</v>
      </c>
      <c r="D66" s="27">
        <v>0</v>
      </c>
      <c r="E66" s="27">
        <v>0.2</v>
      </c>
      <c r="F66" s="27">
        <v>0.04</v>
      </c>
      <c r="G66" s="27">
        <v>0.24</v>
      </c>
      <c r="H66" s="27">
        <v>282.74</v>
      </c>
      <c r="I66" s="27">
        <v>280.22000000000003</v>
      </c>
      <c r="J66" s="27">
        <v>284.83</v>
      </c>
      <c r="K66" s="27">
        <v>283</v>
      </c>
      <c r="L66" s="27">
        <v>3.99</v>
      </c>
      <c r="M66" s="27">
        <v>6.02</v>
      </c>
      <c r="N66" s="27">
        <v>1.83</v>
      </c>
      <c r="O66" s="27">
        <v>0</v>
      </c>
      <c r="P66" s="27">
        <v>0.43</v>
      </c>
      <c r="Q66" s="27">
        <v>0.09</v>
      </c>
      <c r="R66" s="27">
        <v>0.51</v>
      </c>
      <c r="S66" s="27">
        <v>272.14999999999998</v>
      </c>
      <c r="T66" s="27">
        <v>269.8</v>
      </c>
      <c r="U66" s="27">
        <v>273.89</v>
      </c>
      <c r="V66" s="27">
        <v>272.14999999999998</v>
      </c>
      <c r="W66" s="27">
        <v>5.86</v>
      </c>
      <c r="X66" s="27">
        <v>6.98</v>
      </c>
      <c r="Y66" s="27">
        <v>4.68</v>
      </c>
      <c r="Z66" s="27">
        <v>0</v>
      </c>
      <c r="AA66" s="27">
        <v>0.17</v>
      </c>
      <c r="AB66" s="27">
        <v>0.03</v>
      </c>
      <c r="AC66" s="27">
        <v>0.2</v>
      </c>
      <c r="AD66" s="27">
        <v>283.2</v>
      </c>
      <c r="AE66" s="27">
        <v>280.16000000000003</v>
      </c>
      <c r="AF66" s="27">
        <v>285.79000000000002</v>
      </c>
      <c r="AG66" s="27">
        <v>283.27999999999997</v>
      </c>
      <c r="AH66" s="27">
        <v>4.0599999999999996</v>
      </c>
      <c r="AI66" s="27">
        <v>6.19</v>
      </c>
      <c r="AJ66" s="27">
        <v>1.83</v>
      </c>
      <c r="AK66" s="27">
        <v>0</v>
      </c>
      <c r="AL66" s="27">
        <v>0</v>
      </c>
      <c r="AM66" s="27">
        <v>0</v>
      </c>
      <c r="AN66" s="27">
        <v>0.01</v>
      </c>
      <c r="AO66" s="27">
        <v>293.49</v>
      </c>
      <c r="AP66" s="27">
        <v>290.70999999999998</v>
      </c>
      <c r="AQ66" s="27">
        <v>295.97000000000003</v>
      </c>
      <c r="AR66" s="27">
        <v>294.39999999999998</v>
      </c>
      <c r="AS66" s="27">
        <v>2.5099999999999998</v>
      </c>
      <c r="AT66" s="27">
        <v>5.73</v>
      </c>
      <c r="AU66" s="27">
        <v>-0.61</v>
      </c>
      <c r="AV66" s="27">
        <v>0</v>
      </c>
      <c r="AW66" s="27">
        <v>0.19</v>
      </c>
      <c r="AX66" s="27">
        <v>0.04</v>
      </c>
      <c r="AY66" s="27">
        <v>0.23</v>
      </c>
      <c r="AZ66" s="27">
        <v>282.10000000000002</v>
      </c>
      <c r="BA66" s="27">
        <v>280.2</v>
      </c>
      <c r="BB66" s="27">
        <v>283.64999999999998</v>
      </c>
      <c r="BC66" s="27">
        <v>282.16000000000003</v>
      </c>
      <c r="BD66" s="27">
        <v>3.82</v>
      </c>
      <c r="BE66" s="27">
        <v>5.4</v>
      </c>
      <c r="BF66" s="27">
        <v>1.73</v>
      </c>
      <c r="BG66" s="27">
        <v>282.16000000000003</v>
      </c>
      <c r="BH66" s="27">
        <v>3.82</v>
      </c>
      <c r="BI66" s="27">
        <v>5.4</v>
      </c>
      <c r="BJ66" s="27">
        <v>1.73</v>
      </c>
      <c r="BK66" s="27">
        <v>1.45</v>
      </c>
    </row>
    <row r="67" spans="1:63" x14ac:dyDescent="0.25">
      <c r="A67">
        <v>22</v>
      </c>
      <c r="B67" t="s">
        <v>29</v>
      </c>
      <c r="C67" t="s">
        <v>7</v>
      </c>
      <c r="D67" s="27">
        <v>0</v>
      </c>
      <c r="E67" s="27">
        <v>140.52000000000001</v>
      </c>
      <c r="F67" s="27">
        <v>28.1</v>
      </c>
      <c r="G67" s="27">
        <v>168.62</v>
      </c>
      <c r="H67" s="27">
        <v>278.23</v>
      </c>
      <c r="I67" s="27">
        <v>273.94</v>
      </c>
      <c r="J67" s="27">
        <v>282.43</v>
      </c>
      <c r="K67" s="27">
        <v>278.38</v>
      </c>
      <c r="L67" s="27">
        <v>1</v>
      </c>
      <c r="M67" s="27">
        <v>1.61</v>
      </c>
      <c r="N67" s="27">
        <v>0.42</v>
      </c>
      <c r="O67" s="27">
        <v>0</v>
      </c>
      <c r="P67" s="27">
        <v>333.26</v>
      </c>
      <c r="Q67" s="27">
        <v>66.650000000000006</v>
      </c>
      <c r="R67" s="27">
        <v>399.92</v>
      </c>
      <c r="S67" s="27">
        <v>263.89999999999998</v>
      </c>
      <c r="T67" s="27">
        <v>260.3</v>
      </c>
      <c r="U67" s="27">
        <v>266.95</v>
      </c>
      <c r="V67" s="27">
        <v>263.89999999999998</v>
      </c>
      <c r="W67" s="27">
        <v>1.54</v>
      </c>
      <c r="X67" s="27">
        <v>1.96</v>
      </c>
      <c r="Y67" s="27">
        <v>0.98</v>
      </c>
      <c r="Z67" s="27">
        <v>0</v>
      </c>
      <c r="AA67" s="27">
        <v>107.46</v>
      </c>
      <c r="AB67" s="27">
        <v>21.5</v>
      </c>
      <c r="AC67" s="27">
        <v>128.96</v>
      </c>
      <c r="AD67" s="27">
        <v>278.62</v>
      </c>
      <c r="AE67" s="27">
        <v>273.7</v>
      </c>
      <c r="AF67" s="27">
        <v>283.41000000000003</v>
      </c>
      <c r="AG67" s="27">
        <v>278.73</v>
      </c>
      <c r="AH67" s="27">
        <v>1.0900000000000001</v>
      </c>
      <c r="AI67" s="27">
        <v>1.59</v>
      </c>
      <c r="AJ67" s="27">
        <v>0.7</v>
      </c>
      <c r="AK67" s="27">
        <v>0</v>
      </c>
      <c r="AL67" s="27">
        <v>1.19</v>
      </c>
      <c r="AM67" s="27">
        <v>0.24</v>
      </c>
      <c r="AN67" s="27">
        <v>1.42</v>
      </c>
      <c r="AO67" s="27">
        <v>292.26</v>
      </c>
      <c r="AP67" s="27">
        <v>287.08</v>
      </c>
      <c r="AQ67" s="27">
        <v>297.64</v>
      </c>
      <c r="AR67" s="27">
        <v>292.69</v>
      </c>
      <c r="AS67" s="27">
        <v>0.93</v>
      </c>
      <c r="AT67" s="27">
        <v>1.86</v>
      </c>
      <c r="AU67" s="27">
        <v>0.31</v>
      </c>
      <c r="AV67" s="27">
        <v>0</v>
      </c>
      <c r="AW67" s="27">
        <v>120.04</v>
      </c>
      <c r="AX67" s="27">
        <v>23.99</v>
      </c>
      <c r="AY67" s="27">
        <v>144.03</v>
      </c>
      <c r="AZ67" s="27">
        <v>278.14</v>
      </c>
      <c r="BA67" s="27">
        <v>274.7</v>
      </c>
      <c r="BB67" s="27">
        <v>281.74</v>
      </c>
      <c r="BC67" s="27">
        <v>278.22000000000003</v>
      </c>
      <c r="BD67" s="27">
        <v>0.77</v>
      </c>
      <c r="BE67" s="27">
        <v>1.33</v>
      </c>
      <c r="BF67" s="27">
        <v>0.04</v>
      </c>
      <c r="BG67" s="27">
        <v>278.22000000000003</v>
      </c>
      <c r="BH67" s="27">
        <v>0.77</v>
      </c>
      <c r="BI67" s="27">
        <v>1.33</v>
      </c>
      <c r="BJ67" s="27">
        <v>0.04</v>
      </c>
      <c r="BK67" s="27">
        <v>3399.46</v>
      </c>
    </row>
    <row r="68" spans="1:63" x14ac:dyDescent="0.25">
      <c r="A68">
        <v>22</v>
      </c>
      <c r="B68" t="s">
        <v>29</v>
      </c>
      <c r="C68" t="s">
        <v>8</v>
      </c>
      <c r="D68" s="27">
        <v>0</v>
      </c>
      <c r="E68" s="27">
        <v>159.34</v>
      </c>
      <c r="F68" s="27">
        <v>31.87</v>
      </c>
      <c r="G68" s="27">
        <v>191.21</v>
      </c>
      <c r="H68" s="27">
        <v>277.68</v>
      </c>
      <c r="I68" s="27">
        <v>273.14</v>
      </c>
      <c r="J68" s="27">
        <v>282.18</v>
      </c>
      <c r="K68" s="27">
        <v>277.82</v>
      </c>
      <c r="L68" s="27">
        <v>0.62</v>
      </c>
      <c r="M68" s="27">
        <v>0.99</v>
      </c>
      <c r="N68" s="27">
        <v>0.31</v>
      </c>
      <c r="O68" s="27">
        <v>0</v>
      </c>
      <c r="P68" s="27">
        <v>383.3</v>
      </c>
      <c r="Q68" s="27">
        <v>76.66</v>
      </c>
      <c r="R68" s="27">
        <v>459.96</v>
      </c>
      <c r="S68" s="27">
        <v>263.08999999999997</v>
      </c>
      <c r="T68" s="27">
        <v>259.31</v>
      </c>
      <c r="U68" s="27">
        <v>266.33999999999997</v>
      </c>
      <c r="V68" s="27">
        <v>263.08999999999997</v>
      </c>
      <c r="W68" s="27">
        <v>1</v>
      </c>
      <c r="X68" s="27">
        <v>1.29</v>
      </c>
      <c r="Y68" s="27">
        <v>0.6</v>
      </c>
      <c r="Z68" s="27">
        <v>0</v>
      </c>
      <c r="AA68" s="27">
        <v>117.9</v>
      </c>
      <c r="AB68" s="27">
        <v>23.59</v>
      </c>
      <c r="AC68" s="27">
        <v>141.49</v>
      </c>
      <c r="AD68" s="27">
        <v>278.08</v>
      </c>
      <c r="AE68" s="27">
        <v>272.89</v>
      </c>
      <c r="AF68" s="27">
        <v>283.17</v>
      </c>
      <c r="AG68" s="27">
        <v>278.19</v>
      </c>
      <c r="AH68" s="27">
        <v>0.7</v>
      </c>
      <c r="AI68" s="27">
        <v>0.95</v>
      </c>
      <c r="AJ68" s="27">
        <v>0.61</v>
      </c>
      <c r="AK68" s="27">
        <v>0</v>
      </c>
      <c r="AL68" s="27">
        <v>1.0900000000000001</v>
      </c>
      <c r="AM68" s="27">
        <v>0.22</v>
      </c>
      <c r="AN68" s="27">
        <v>1.31</v>
      </c>
      <c r="AO68" s="27">
        <v>291.89</v>
      </c>
      <c r="AP68" s="27">
        <v>286.38</v>
      </c>
      <c r="AQ68" s="27">
        <v>297.58999999999997</v>
      </c>
      <c r="AR68" s="27">
        <v>292.3</v>
      </c>
      <c r="AS68" s="27">
        <v>0.65</v>
      </c>
      <c r="AT68" s="27">
        <v>1.24</v>
      </c>
      <c r="AU68" s="27">
        <v>0.34</v>
      </c>
      <c r="AV68" s="27">
        <v>0</v>
      </c>
      <c r="AW68" s="27">
        <v>134.91</v>
      </c>
      <c r="AX68" s="27">
        <v>26.97</v>
      </c>
      <c r="AY68" s="27">
        <v>161.88</v>
      </c>
      <c r="AZ68" s="27">
        <v>277.67</v>
      </c>
      <c r="BA68" s="27">
        <v>274</v>
      </c>
      <c r="BB68" s="27">
        <v>281.62</v>
      </c>
      <c r="BC68" s="27">
        <v>277.74</v>
      </c>
      <c r="BD68" s="27">
        <v>0.43</v>
      </c>
      <c r="BE68" s="27">
        <v>0.77</v>
      </c>
      <c r="BF68" s="27">
        <v>0.04</v>
      </c>
      <c r="BG68" s="27">
        <v>277.74</v>
      </c>
      <c r="BH68" s="27">
        <v>0.43</v>
      </c>
      <c r="BI68" s="27">
        <v>0.77</v>
      </c>
      <c r="BJ68" s="27">
        <v>0.04</v>
      </c>
      <c r="BK68" s="27">
        <v>12311.86</v>
      </c>
    </row>
    <row r="69" spans="1:63" x14ac:dyDescent="0.25">
      <c r="A69">
        <v>23</v>
      </c>
      <c r="B69" t="s">
        <v>30</v>
      </c>
      <c r="C69" t="s">
        <v>6</v>
      </c>
      <c r="D69" s="27">
        <v>0</v>
      </c>
      <c r="E69" s="27">
        <v>0.02</v>
      </c>
      <c r="F69" s="27">
        <v>0</v>
      </c>
      <c r="G69" s="27">
        <v>0.03</v>
      </c>
      <c r="H69" s="27">
        <v>294.13</v>
      </c>
      <c r="I69" s="27">
        <v>289.05</v>
      </c>
      <c r="J69" s="27">
        <v>300.89999999999998</v>
      </c>
      <c r="K69" s="27">
        <v>294.79000000000002</v>
      </c>
      <c r="L69" s="27">
        <v>1.05</v>
      </c>
      <c r="M69" s="27">
        <v>1.65</v>
      </c>
      <c r="N69" s="27">
        <v>0.56999999999999995</v>
      </c>
      <c r="O69" s="27">
        <v>0</v>
      </c>
      <c r="P69" s="27">
        <v>0</v>
      </c>
      <c r="Q69" s="27">
        <v>0</v>
      </c>
      <c r="R69" s="27">
        <v>0</v>
      </c>
      <c r="S69" s="27">
        <v>298</v>
      </c>
      <c r="T69" s="27">
        <v>293.35000000000002</v>
      </c>
      <c r="U69" s="27">
        <v>303.77999999999997</v>
      </c>
      <c r="V69" s="27">
        <v>299.13</v>
      </c>
      <c r="W69" s="27">
        <v>1.1499999999999999</v>
      </c>
      <c r="X69" s="27">
        <v>1.54</v>
      </c>
      <c r="Y69" s="27">
        <v>1.08</v>
      </c>
      <c r="Z69" s="27">
        <v>0</v>
      </c>
      <c r="AA69" s="27">
        <v>0.01</v>
      </c>
      <c r="AB69" s="27">
        <v>0</v>
      </c>
      <c r="AC69" s="27">
        <v>0.01</v>
      </c>
      <c r="AD69" s="27">
        <v>294.16000000000003</v>
      </c>
      <c r="AE69" s="27">
        <v>289.44</v>
      </c>
      <c r="AF69" s="27">
        <v>300.93</v>
      </c>
      <c r="AG69" s="27">
        <v>294.74</v>
      </c>
      <c r="AH69" s="27">
        <v>0.96</v>
      </c>
      <c r="AI69" s="27">
        <v>1.66</v>
      </c>
      <c r="AJ69" s="27">
        <v>0.46</v>
      </c>
      <c r="AK69" s="27">
        <v>0</v>
      </c>
      <c r="AL69" s="27">
        <v>7.0000000000000007E-2</v>
      </c>
      <c r="AM69" s="27">
        <v>0.01</v>
      </c>
      <c r="AN69" s="27">
        <v>0.09</v>
      </c>
      <c r="AO69" s="27">
        <v>289.3</v>
      </c>
      <c r="AP69" s="27">
        <v>283.86</v>
      </c>
      <c r="AQ69" s="27">
        <v>297.26</v>
      </c>
      <c r="AR69" s="27">
        <v>289.75</v>
      </c>
      <c r="AS69" s="27">
        <v>0.91</v>
      </c>
      <c r="AT69" s="27">
        <v>1.75</v>
      </c>
      <c r="AU69" s="27">
        <v>-0.13</v>
      </c>
      <c r="AV69" s="27">
        <v>0</v>
      </c>
      <c r="AW69" s="27">
        <v>0</v>
      </c>
      <c r="AX69" s="27">
        <v>0</v>
      </c>
      <c r="AY69" s="27">
        <v>0.01</v>
      </c>
      <c r="AZ69" s="27">
        <v>295.06</v>
      </c>
      <c r="BA69" s="27">
        <v>289.52999999999997</v>
      </c>
      <c r="BB69" s="27">
        <v>301.61</v>
      </c>
      <c r="BC69" s="27">
        <v>295.5</v>
      </c>
      <c r="BD69" s="27">
        <v>1.08</v>
      </c>
      <c r="BE69" s="27">
        <v>1.55</v>
      </c>
      <c r="BF69" s="27">
        <v>0.79</v>
      </c>
      <c r="BG69" s="27">
        <v>295.5</v>
      </c>
      <c r="BH69" s="27">
        <v>1.08</v>
      </c>
      <c r="BI69" s="27">
        <v>1.55</v>
      </c>
      <c r="BJ69" s="27">
        <v>0.79</v>
      </c>
      <c r="BK69" s="27">
        <v>4.4400000000000004</v>
      </c>
    </row>
    <row r="70" spans="1:63" x14ac:dyDescent="0.25">
      <c r="A70">
        <v>23</v>
      </c>
      <c r="B70" t="s">
        <v>30</v>
      </c>
      <c r="C70" t="s">
        <v>7</v>
      </c>
      <c r="D70" s="27">
        <v>0</v>
      </c>
      <c r="E70" s="27">
        <v>1.35</v>
      </c>
      <c r="F70" s="27">
        <v>0.27</v>
      </c>
      <c r="G70" s="27">
        <v>1.62</v>
      </c>
      <c r="H70" s="27">
        <v>292.95</v>
      </c>
      <c r="I70" s="27">
        <v>287.17</v>
      </c>
      <c r="J70" s="27">
        <v>300.49</v>
      </c>
      <c r="K70" s="27">
        <v>293.42</v>
      </c>
      <c r="L70" s="27">
        <v>0.61</v>
      </c>
      <c r="M70" s="27">
        <v>1.1299999999999999</v>
      </c>
      <c r="N70" s="27">
        <v>0.21</v>
      </c>
      <c r="O70" s="27">
        <v>0</v>
      </c>
      <c r="P70" s="27">
        <v>0</v>
      </c>
      <c r="Q70" s="27">
        <v>0</v>
      </c>
      <c r="R70" s="27">
        <v>0</v>
      </c>
      <c r="S70" s="27">
        <v>297.13</v>
      </c>
      <c r="T70" s="27">
        <v>291.72000000000003</v>
      </c>
      <c r="U70" s="27">
        <v>303.77999999999997</v>
      </c>
      <c r="V70" s="27">
        <v>297.91000000000003</v>
      </c>
      <c r="W70" s="27">
        <v>0.69</v>
      </c>
      <c r="X70" s="27">
        <v>1.04</v>
      </c>
      <c r="Y70" s="27">
        <v>0.57999999999999996</v>
      </c>
      <c r="Z70" s="27">
        <v>0</v>
      </c>
      <c r="AA70" s="27">
        <v>0.51</v>
      </c>
      <c r="AB70" s="27">
        <v>0.1</v>
      </c>
      <c r="AC70" s="27">
        <v>0.61</v>
      </c>
      <c r="AD70" s="27">
        <v>292.89</v>
      </c>
      <c r="AE70" s="27">
        <v>287.48</v>
      </c>
      <c r="AF70" s="27">
        <v>300.33999999999997</v>
      </c>
      <c r="AG70" s="27">
        <v>293.38</v>
      </c>
      <c r="AH70" s="27">
        <v>0.55000000000000004</v>
      </c>
      <c r="AI70" s="27">
        <v>1.1100000000000001</v>
      </c>
      <c r="AJ70" s="27">
        <v>0.16</v>
      </c>
      <c r="AK70" s="27">
        <v>0</v>
      </c>
      <c r="AL70" s="27">
        <v>4.79</v>
      </c>
      <c r="AM70" s="27">
        <v>0.96</v>
      </c>
      <c r="AN70" s="27">
        <v>5.75</v>
      </c>
      <c r="AO70" s="27">
        <v>287.58</v>
      </c>
      <c r="AP70" s="27">
        <v>281.64999999999998</v>
      </c>
      <c r="AQ70" s="27">
        <v>296.04000000000002</v>
      </c>
      <c r="AR70" s="27">
        <v>287.89</v>
      </c>
      <c r="AS70" s="27">
        <v>0.45</v>
      </c>
      <c r="AT70" s="27">
        <v>1.18</v>
      </c>
      <c r="AU70" s="27">
        <v>-0.35</v>
      </c>
      <c r="AV70" s="27">
        <v>0</v>
      </c>
      <c r="AW70" s="27">
        <v>0.09</v>
      </c>
      <c r="AX70" s="27">
        <v>0.02</v>
      </c>
      <c r="AY70" s="27">
        <v>0.11</v>
      </c>
      <c r="AZ70" s="27">
        <v>294.18</v>
      </c>
      <c r="BA70" s="27">
        <v>287.81</v>
      </c>
      <c r="BB70" s="27">
        <v>301.76</v>
      </c>
      <c r="BC70" s="27">
        <v>294.45999999999998</v>
      </c>
      <c r="BD70" s="27">
        <v>0.64</v>
      </c>
      <c r="BE70" s="27">
        <v>1.07</v>
      </c>
      <c r="BF70" s="27">
        <v>0.37</v>
      </c>
      <c r="BG70" s="27">
        <v>294.45999999999998</v>
      </c>
      <c r="BH70" s="27">
        <v>0.64</v>
      </c>
      <c r="BI70" s="27">
        <v>1.07</v>
      </c>
      <c r="BJ70" s="27">
        <v>0.37</v>
      </c>
      <c r="BK70" s="27">
        <v>1602.31</v>
      </c>
    </row>
    <row r="71" spans="1:63" x14ac:dyDescent="0.25">
      <c r="A71">
        <v>23</v>
      </c>
      <c r="B71" t="s">
        <v>30</v>
      </c>
      <c r="C71" t="s">
        <v>8</v>
      </c>
      <c r="D71" s="27">
        <v>0</v>
      </c>
      <c r="E71" s="27">
        <v>0.6</v>
      </c>
      <c r="F71" s="27">
        <v>0.12</v>
      </c>
      <c r="G71" s="27">
        <v>0.72</v>
      </c>
      <c r="H71" s="27">
        <v>292.95</v>
      </c>
      <c r="I71" s="27">
        <v>287.02999999999997</v>
      </c>
      <c r="J71" s="27">
        <v>300.58999999999997</v>
      </c>
      <c r="K71" s="27">
        <v>293.39999999999998</v>
      </c>
      <c r="L71" s="27">
        <v>0.43</v>
      </c>
      <c r="M71" s="27">
        <v>0.73</v>
      </c>
      <c r="N71" s="27">
        <v>0.23</v>
      </c>
      <c r="O71" s="27">
        <v>0</v>
      </c>
      <c r="P71" s="27">
        <v>0</v>
      </c>
      <c r="Q71" s="27">
        <v>0</v>
      </c>
      <c r="R71" s="27">
        <v>0</v>
      </c>
      <c r="S71" s="27">
        <v>297.01</v>
      </c>
      <c r="T71" s="27">
        <v>291.52999999999997</v>
      </c>
      <c r="U71" s="27">
        <v>303.60000000000002</v>
      </c>
      <c r="V71" s="27">
        <v>297.77</v>
      </c>
      <c r="W71" s="27">
        <v>0.48</v>
      </c>
      <c r="X71" s="27">
        <v>0.67</v>
      </c>
      <c r="Y71" s="27">
        <v>0.4</v>
      </c>
      <c r="Z71" s="27">
        <v>0</v>
      </c>
      <c r="AA71" s="27">
        <v>0.21</v>
      </c>
      <c r="AB71" s="27">
        <v>0.04</v>
      </c>
      <c r="AC71" s="27">
        <v>0.26</v>
      </c>
      <c r="AD71" s="27">
        <v>292.91000000000003</v>
      </c>
      <c r="AE71" s="27">
        <v>287.35000000000002</v>
      </c>
      <c r="AF71" s="27">
        <v>300.45999999999998</v>
      </c>
      <c r="AG71" s="27">
        <v>293.39999999999998</v>
      </c>
      <c r="AH71" s="27">
        <v>0.38</v>
      </c>
      <c r="AI71" s="27">
        <v>0.72</v>
      </c>
      <c r="AJ71" s="27">
        <v>0.19</v>
      </c>
      <c r="AK71" s="27">
        <v>0</v>
      </c>
      <c r="AL71" s="27">
        <v>2.17</v>
      </c>
      <c r="AM71" s="27">
        <v>0.43</v>
      </c>
      <c r="AN71" s="27">
        <v>2.6</v>
      </c>
      <c r="AO71" s="27">
        <v>287.69</v>
      </c>
      <c r="AP71" s="27">
        <v>281.54000000000002</v>
      </c>
      <c r="AQ71" s="27">
        <v>296.45999999999998</v>
      </c>
      <c r="AR71" s="27">
        <v>288</v>
      </c>
      <c r="AS71" s="27">
        <v>0.32</v>
      </c>
      <c r="AT71" s="27">
        <v>0.76</v>
      </c>
      <c r="AU71" s="27">
        <v>-0.08</v>
      </c>
      <c r="AV71" s="27">
        <v>0</v>
      </c>
      <c r="AW71" s="27">
        <v>0.03</v>
      </c>
      <c r="AX71" s="27">
        <v>0.01</v>
      </c>
      <c r="AY71" s="27">
        <v>0.04</v>
      </c>
      <c r="AZ71" s="27">
        <v>294.17</v>
      </c>
      <c r="BA71" s="27">
        <v>287.68</v>
      </c>
      <c r="BB71" s="27">
        <v>301.81</v>
      </c>
      <c r="BC71" s="27">
        <v>294.42</v>
      </c>
      <c r="BD71" s="27">
        <v>0.45</v>
      </c>
      <c r="BE71" s="27">
        <v>0.67</v>
      </c>
      <c r="BF71" s="27">
        <v>0.34</v>
      </c>
      <c r="BG71" s="27">
        <v>294.42</v>
      </c>
      <c r="BH71" s="27">
        <v>0.45</v>
      </c>
      <c r="BI71" s="27">
        <v>0.67</v>
      </c>
      <c r="BJ71" s="27">
        <v>0.34</v>
      </c>
      <c r="BK71" s="27">
        <v>3853.04</v>
      </c>
    </row>
    <row r="72" spans="1:63" x14ac:dyDescent="0.25">
      <c r="A72">
        <v>24</v>
      </c>
      <c r="B72" t="s">
        <v>31</v>
      </c>
      <c r="C72" t="s">
        <v>6</v>
      </c>
      <c r="D72" s="27">
        <v>0</v>
      </c>
      <c r="E72" s="27">
        <v>0</v>
      </c>
      <c r="F72" s="27">
        <v>0</v>
      </c>
      <c r="G72" s="27">
        <v>0</v>
      </c>
      <c r="H72" s="27">
        <v>300.25</v>
      </c>
      <c r="I72" s="27">
        <v>296.54000000000002</v>
      </c>
      <c r="J72" s="27">
        <v>305.98</v>
      </c>
      <c r="K72" s="27">
        <v>303.64999999999998</v>
      </c>
      <c r="L72" s="27">
        <v>1.19</v>
      </c>
      <c r="M72" s="27">
        <v>1.51</v>
      </c>
      <c r="N72" s="27">
        <v>1.1100000000000001</v>
      </c>
      <c r="O72" s="27">
        <v>0</v>
      </c>
      <c r="P72" s="27">
        <v>0</v>
      </c>
      <c r="Q72" s="27">
        <v>0</v>
      </c>
      <c r="R72" s="27">
        <v>0</v>
      </c>
      <c r="S72" s="27">
        <v>294.02999999999997</v>
      </c>
      <c r="T72" s="27">
        <v>289.42</v>
      </c>
      <c r="U72" s="27">
        <v>301.89999999999998</v>
      </c>
      <c r="V72" s="27">
        <v>294.64</v>
      </c>
      <c r="W72" s="27">
        <v>1.07</v>
      </c>
      <c r="X72" s="27">
        <v>1.63</v>
      </c>
      <c r="Y72" s="27">
        <v>0.93</v>
      </c>
      <c r="Z72" s="27">
        <v>0.01</v>
      </c>
      <c r="AA72" s="27">
        <v>0</v>
      </c>
      <c r="AB72" s="27">
        <v>0.01</v>
      </c>
      <c r="AC72" s="27">
        <v>0.01</v>
      </c>
      <c r="AD72" s="27">
        <v>302.51</v>
      </c>
      <c r="AE72" s="27">
        <v>297.81</v>
      </c>
      <c r="AF72" s="27">
        <v>308.89999999999998</v>
      </c>
      <c r="AG72" s="27">
        <v>302.76</v>
      </c>
      <c r="AH72" s="27">
        <v>1.68</v>
      </c>
      <c r="AI72" s="27">
        <v>1.98</v>
      </c>
      <c r="AJ72" s="27">
        <v>1.52</v>
      </c>
      <c r="AK72" s="27">
        <v>0.01</v>
      </c>
      <c r="AL72" s="27">
        <v>0</v>
      </c>
      <c r="AM72" s="27">
        <v>0</v>
      </c>
      <c r="AN72" s="27">
        <v>0</v>
      </c>
      <c r="AO72" s="27">
        <v>303.36</v>
      </c>
      <c r="AP72" s="27">
        <v>300.87</v>
      </c>
      <c r="AQ72" s="27">
        <v>306.87</v>
      </c>
      <c r="AR72" s="27">
        <v>310.29000000000002</v>
      </c>
      <c r="AS72" s="27">
        <v>1.07</v>
      </c>
      <c r="AT72" s="27">
        <v>1.19</v>
      </c>
      <c r="AU72" s="27">
        <v>1</v>
      </c>
      <c r="AV72" s="27">
        <v>0</v>
      </c>
      <c r="AW72" s="27">
        <v>0</v>
      </c>
      <c r="AX72" s="27">
        <v>0</v>
      </c>
      <c r="AY72" s="27">
        <v>0</v>
      </c>
      <c r="AZ72" s="27">
        <v>301.11</v>
      </c>
      <c r="BA72" s="27">
        <v>298.04000000000002</v>
      </c>
      <c r="BB72" s="27">
        <v>306.24</v>
      </c>
      <c r="BC72" s="27">
        <v>306.91000000000003</v>
      </c>
      <c r="BD72" s="27">
        <v>1.06</v>
      </c>
      <c r="BE72" s="27">
        <v>1.39</v>
      </c>
      <c r="BF72" s="27">
        <v>1.07</v>
      </c>
      <c r="BG72" s="27">
        <v>306.91000000000003</v>
      </c>
      <c r="BH72" s="27">
        <v>1.06</v>
      </c>
      <c r="BI72" s="27">
        <v>1.39</v>
      </c>
      <c r="BJ72" s="27">
        <v>1.07</v>
      </c>
      <c r="BK72" s="27">
        <v>1.57</v>
      </c>
    </row>
    <row r="73" spans="1:63" x14ac:dyDescent="0.25">
      <c r="A73">
        <v>24</v>
      </c>
      <c r="B73" t="s">
        <v>31</v>
      </c>
      <c r="C73" t="s">
        <v>7</v>
      </c>
      <c r="D73" s="27">
        <v>0</v>
      </c>
      <c r="E73" s="27">
        <v>5.74</v>
      </c>
      <c r="F73" s="27">
        <v>1.1499999999999999</v>
      </c>
      <c r="G73" s="27">
        <v>6.88</v>
      </c>
      <c r="H73" s="27">
        <v>296.10000000000002</v>
      </c>
      <c r="I73" s="27">
        <v>291.06</v>
      </c>
      <c r="J73" s="27">
        <v>303.12</v>
      </c>
      <c r="K73" s="27">
        <v>296.93</v>
      </c>
      <c r="L73" s="27">
        <v>0.51</v>
      </c>
      <c r="M73" s="27">
        <v>1.1000000000000001</v>
      </c>
      <c r="N73" s="27">
        <v>0.11</v>
      </c>
      <c r="O73" s="27">
        <v>0</v>
      </c>
      <c r="P73" s="27">
        <v>19.09</v>
      </c>
      <c r="Q73" s="27">
        <v>3.82</v>
      </c>
      <c r="R73" s="27">
        <v>22.91</v>
      </c>
      <c r="S73" s="27">
        <v>287.14999999999998</v>
      </c>
      <c r="T73" s="27">
        <v>282.36</v>
      </c>
      <c r="U73" s="27">
        <v>294.39999999999998</v>
      </c>
      <c r="V73" s="27">
        <v>287.56</v>
      </c>
      <c r="W73" s="27">
        <v>0.4</v>
      </c>
      <c r="X73" s="27">
        <v>1.1200000000000001</v>
      </c>
      <c r="Y73" s="27">
        <v>-0.22</v>
      </c>
      <c r="Z73" s="27">
        <v>0</v>
      </c>
      <c r="AA73" s="27">
        <v>1.95</v>
      </c>
      <c r="AB73" s="27">
        <v>0.39</v>
      </c>
      <c r="AC73" s="27">
        <v>2.34</v>
      </c>
      <c r="AD73" s="27">
        <v>297.61</v>
      </c>
      <c r="AE73" s="27">
        <v>292.04000000000002</v>
      </c>
      <c r="AF73" s="27">
        <v>304.89999999999998</v>
      </c>
      <c r="AG73" s="27">
        <v>298.05</v>
      </c>
      <c r="AH73" s="27">
        <v>0.62</v>
      </c>
      <c r="AI73" s="27">
        <v>1.17</v>
      </c>
      <c r="AJ73" s="27">
        <v>0.4</v>
      </c>
      <c r="AK73" s="27">
        <v>0</v>
      </c>
      <c r="AL73" s="27">
        <v>0</v>
      </c>
      <c r="AM73" s="27">
        <v>0</v>
      </c>
      <c r="AN73" s="27">
        <v>0</v>
      </c>
      <c r="AO73" s="27">
        <v>303.37</v>
      </c>
      <c r="AP73" s="27">
        <v>298.52999999999997</v>
      </c>
      <c r="AQ73" s="27">
        <v>309.54000000000002</v>
      </c>
      <c r="AR73" s="27">
        <v>304.8</v>
      </c>
      <c r="AS73" s="27">
        <v>0.69</v>
      </c>
      <c r="AT73" s="27">
        <v>1.06</v>
      </c>
      <c r="AU73" s="27">
        <v>0.47</v>
      </c>
      <c r="AV73" s="27">
        <v>0</v>
      </c>
      <c r="AW73" s="27">
        <v>1.95</v>
      </c>
      <c r="AX73" s="27">
        <v>0.39</v>
      </c>
      <c r="AY73" s="27">
        <v>2.34</v>
      </c>
      <c r="AZ73" s="27">
        <v>296.24</v>
      </c>
      <c r="BA73" s="27">
        <v>291.33</v>
      </c>
      <c r="BB73" s="27">
        <v>303.66000000000003</v>
      </c>
      <c r="BC73" s="27">
        <v>297.29000000000002</v>
      </c>
      <c r="BD73" s="27">
        <v>0.51</v>
      </c>
      <c r="BE73" s="27">
        <v>1.26</v>
      </c>
      <c r="BF73" s="27">
        <v>-0.04</v>
      </c>
      <c r="BG73" s="27">
        <v>297.29000000000002</v>
      </c>
      <c r="BH73" s="27">
        <v>0.51</v>
      </c>
      <c r="BI73" s="27">
        <v>1.26</v>
      </c>
      <c r="BJ73" s="27">
        <v>-0.04</v>
      </c>
      <c r="BK73" s="27">
        <v>8746.2000000000007</v>
      </c>
    </row>
    <row r="74" spans="1:63" x14ac:dyDescent="0.25">
      <c r="A74">
        <v>24</v>
      </c>
      <c r="B74" t="s">
        <v>31</v>
      </c>
      <c r="C74" t="s">
        <v>8</v>
      </c>
      <c r="D74" s="27">
        <v>0</v>
      </c>
      <c r="E74" s="27">
        <v>6.27</v>
      </c>
      <c r="F74" s="27">
        <v>1.25</v>
      </c>
      <c r="G74" s="27">
        <v>7.53</v>
      </c>
      <c r="H74" s="27">
        <v>296.10000000000002</v>
      </c>
      <c r="I74" s="27">
        <v>291.01</v>
      </c>
      <c r="J74" s="27">
        <v>303.19</v>
      </c>
      <c r="K74" s="27">
        <v>296.97000000000003</v>
      </c>
      <c r="L74" s="27">
        <v>0.47</v>
      </c>
      <c r="M74" s="27">
        <v>0.99</v>
      </c>
      <c r="N74" s="27">
        <v>0.15</v>
      </c>
      <c r="O74" s="27">
        <v>0</v>
      </c>
      <c r="P74" s="27">
        <v>20.83</v>
      </c>
      <c r="Q74" s="27">
        <v>4.17</v>
      </c>
      <c r="R74" s="27">
        <v>25</v>
      </c>
      <c r="S74" s="27">
        <v>287.17</v>
      </c>
      <c r="T74" s="27">
        <v>282.35000000000002</v>
      </c>
      <c r="U74" s="27">
        <v>294.45</v>
      </c>
      <c r="V74" s="27">
        <v>287.58</v>
      </c>
      <c r="W74" s="27">
        <v>0.32</v>
      </c>
      <c r="X74" s="27">
        <v>0.99</v>
      </c>
      <c r="Y74" s="27">
        <v>-0.24</v>
      </c>
      <c r="Z74" s="27">
        <v>0</v>
      </c>
      <c r="AA74" s="27">
        <v>2.21</v>
      </c>
      <c r="AB74" s="27">
        <v>0.44</v>
      </c>
      <c r="AC74" s="27">
        <v>2.65</v>
      </c>
      <c r="AD74" s="27">
        <v>297.51</v>
      </c>
      <c r="AE74" s="27">
        <v>291.89</v>
      </c>
      <c r="AF74" s="27">
        <v>304.83999999999997</v>
      </c>
      <c r="AG74" s="27">
        <v>298.05</v>
      </c>
      <c r="AH74" s="27">
        <v>0.49</v>
      </c>
      <c r="AI74" s="27">
        <v>0.96</v>
      </c>
      <c r="AJ74" s="27">
        <v>0.33</v>
      </c>
      <c r="AK74" s="27">
        <v>0</v>
      </c>
      <c r="AL74" s="27">
        <v>0</v>
      </c>
      <c r="AM74" s="27">
        <v>0</v>
      </c>
      <c r="AN74" s="27">
        <v>0</v>
      </c>
      <c r="AO74" s="27">
        <v>303.42</v>
      </c>
      <c r="AP74" s="27">
        <v>298.49</v>
      </c>
      <c r="AQ74" s="27">
        <v>309.68</v>
      </c>
      <c r="AR74" s="27">
        <v>304.86</v>
      </c>
      <c r="AS74" s="27">
        <v>0.72</v>
      </c>
      <c r="AT74" s="27">
        <v>1</v>
      </c>
      <c r="AU74" s="27">
        <v>0.59</v>
      </c>
      <c r="AV74" s="27">
        <v>0</v>
      </c>
      <c r="AW74" s="27">
        <v>2.08</v>
      </c>
      <c r="AX74" s="27">
        <v>0.42</v>
      </c>
      <c r="AY74" s="27">
        <v>2.5</v>
      </c>
      <c r="AZ74" s="27">
        <v>296.3</v>
      </c>
      <c r="BA74" s="27">
        <v>291.29000000000002</v>
      </c>
      <c r="BB74" s="27">
        <v>303.8</v>
      </c>
      <c r="BC74" s="27">
        <v>297.36</v>
      </c>
      <c r="BD74" s="27">
        <v>0.53</v>
      </c>
      <c r="BE74" s="27">
        <v>1.18</v>
      </c>
      <c r="BF74" s="27">
        <v>0.09</v>
      </c>
      <c r="BG74" s="27">
        <v>297.36</v>
      </c>
      <c r="BH74" s="27">
        <v>0.53</v>
      </c>
      <c r="BI74" s="27">
        <v>1.18</v>
      </c>
      <c r="BJ74" s="27">
        <v>0.09</v>
      </c>
      <c r="BK74" s="27">
        <v>25763.3</v>
      </c>
    </row>
    <row r="75" spans="1:63" x14ac:dyDescent="0.25">
      <c r="A75">
        <v>25</v>
      </c>
      <c r="B75" t="s">
        <v>32</v>
      </c>
      <c r="C75" t="s">
        <v>6</v>
      </c>
      <c r="D75" s="27">
        <v>0.08</v>
      </c>
      <c r="E75" s="27">
        <v>0.09</v>
      </c>
      <c r="F75" s="27">
        <v>0.06</v>
      </c>
      <c r="G75" s="27">
        <v>0.15</v>
      </c>
      <c r="H75" s="27">
        <v>294.98</v>
      </c>
      <c r="I75" s="27">
        <v>290.92</v>
      </c>
      <c r="J75" s="27">
        <v>300.29000000000002</v>
      </c>
      <c r="K75" s="27">
        <v>296.14999999999998</v>
      </c>
      <c r="L75" s="27">
        <v>1.95</v>
      </c>
      <c r="M75" s="27">
        <v>2.92</v>
      </c>
      <c r="N75" s="27">
        <v>0.59</v>
      </c>
      <c r="O75" s="27">
        <v>0</v>
      </c>
      <c r="P75" s="27">
        <v>0.26</v>
      </c>
      <c r="Q75" s="27">
        <v>0.05</v>
      </c>
      <c r="R75" s="27">
        <v>0.32</v>
      </c>
      <c r="S75" s="27">
        <v>285.3</v>
      </c>
      <c r="T75" s="27">
        <v>281.64</v>
      </c>
      <c r="U75" s="27">
        <v>290.52</v>
      </c>
      <c r="V75" s="27">
        <v>285.39999999999998</v>
      </c>
      <c r="W75" s="27">
        <v>1.8</v>
      </c>
      <c r="X75" s="27">
        <v>2.74</v>
      </c>
      <c r="Y75" s="27">
        <v>0.08</v>
      </c>
      <c r="Z75" s="27">
        <v>0.02</v>
      </c>
      <c r="AA75" s="27">
        <v>0.04</v>
      </c>
      <c r="AB75" s="27">
        <v>0.02</v>
      </c>
      <c r="AC75" s="27">
        <v>0.06</v>
      </c>
      <c r="AD75" s="27">
        <v>294.5</v>
      </c>
      <c r="AE75" s="27">
        <v>290.33</v>
      </c>
      <c r="AF75" s="27">
        <v>299.8</v>
      </c>
      <c r="AG75" s="27">
        <v>295.44</v>
      </c>
      <c r="AH75" s="27">
        <v>1.66</v>
      </c>
      <c r="AI75" s="27">
        <v>2.66</v>
      </c>
      <c r="AJ75" s="27">
        <v>0.54</v>
      </c>
      <c r="AK75" s="27">
        <v>0.24</v>
      </c>
      <c r="AL75" s="27">
        <v>0</v>
      </c>
      <c r="AM75" s="27">
        <v>0.14000000000000001</v>
      </c>
      <c r="AN75" s="27">
        <v>0.14000000000000001</v>
      </c>
      <c r="AO75" s="27">
        <v>304.88</v>
      </c>
      <c r="AP75" s="27">
        <v>300.45</v>
      </c>
      <c r="AQ75" s="27">
        <v>310.25</v>
      </c>
      <c r="AR75" s="27">
        <v>307.73</v>
      </c>
      <c r="AS75" s="27">
        <v>2.85</v>
      </c>
      <c r="AT75" s="27">
        <v>3.65</v>
      </c>
      <c r="AU75" s="27">
        <v>1.88</v>
      </c>
      <c r="AV75" s="27">
        <v>0.04</v>
      </c>
      <c r="AW75" s="27">
        <v>0.05</v>
      </c>
      <c r="AX75" s="27">
        <v>0.04</v>
      </c>
      <c r="AY75" s="27">
        <v>0.09</v>
      </c>
      <c r="AZ75" s="27">
        <v>295.25</v>
      </c>
      <c r="BA75" s="27">
        <v>291.23</v>
      </c>
      <c r="BB75" s="27">
        <v>300.60000000000002</v>
      </c>
      <c r="BC75" s="27">
        <v>296.02</v>
      </c>
      <c r="BD75" s="27">
        <v>1.7</v>
      </c>
      <c r="BE75" s="27">
        <v>2.81</v>
      </c>
      <c r="BF75" s="27">
        <v>0.08</v>
      </c>
      <c r="BG75" s="27">
        <v>296.02</v>
      </c>
      <c r="BH75" s="27">
        <v>1.7</v>
      </c>
      <c r="BI75" s="27">
        <v>2.81</v>
      </c>
      <c r="BJ75" s="27">
        <v>0.08</v>
      </c>
      <c r="BK75" s="27">
        <v>2.86</v>
      </c>
    </row>
    <row r="76" spans="1:63" x14ac:dyDescent="0.25">
      <c r="A76">
        <v>25</v>
      </c>
      <c r="B76" t="s">
        <v>32</v>
      </c>
      <c r="C76" t="s">
        <v>7</v>
      </c>
      <c r="D76" s="27">
        <v>1.1599999999999999</v>
      </c>
      <c r="E76" s="27">
        <v>1.67</v>
      </c>
      <c r="F76" s="27">
        <v>1.03</v>
      </c>
      <c r="G76" s="27">
        <v>2.71</v>
      </c>
      <c r="H76" s="27">
        <v>292.11</v>
      </c>
      <c r="I76" s="27">
        <v>286.89</v>
      </c>
      <c r="J76" s="27">
        <v>299.13</v>
      </c>
      <c r="K76" s="27">
        <v>292.89</v>
      </c>
      <c r="L76" s="27">
        <v>0.59</v>
      </c>
      <c r="M76" s="27">
        <v>0.92</v>
      </c>
      <c r="N76" s="27">
        <v>0.21</v>
      </c>
      <c r="O76" s="27">
        <v>0</v>
      </c>
      <c r="P76" s="27">
        <v>5.08</v>
      </c>
      <c r="Q76" s="27">
        <v>1.02</v>
      </c>
      <c r="R76" s="27">
        <v>6.09</v>
      </c>
      <c r="S76" s="27">
        <v>281.89</v>
      </c>
      <c r="T76" s="27">
        <v>277.27</v>
      </c>
      <c r="U76" s="27">
        <v>288.88</v>
      </c>
      <c r="V76" s="27">
        <v>281.98</v>
      </c>
      <c r="W76" s="27">
        <v>0.67</v>
      </c>
      <c r="X76" s="27">
        <v>0.92</v>
      </c>
      <c r="Y76" s="27">
        <v>0.1</v>
      </c>
      <c r="Z76" s="27">
        <v>0.33</v>
      </c>
      <c r="AA76" s="27">
        <v>0.72</v>
      </c>
      <c r="AB76" s="27">
        <v>0.34</v>
      </c>
      <c r="AC76" s="27">
        <v>1.06</v>
      </c>
      <c r="AD76" s="27">
        <v>292.11</v>
      </c>
      <c r="AE76" s="27">
        <v>286.58</v>
      </c>
      <c r="AF76" s="27">
        <v>299.17</v>
      </c>
      <c r="AG76" s="27">
        <v>292.69</v>
      </c>
      <c r="AH76" s="27">
        <v>0.56999999999999995</v>
      </c>
      <c r="AI76" s="27">
        <v>0.9</v>
      </c>
      <c r="AJ76" s="27">
        <v>0.28999999999999998</v>
      </c>
      <c r="AK76" s="27">
        <v>3.67</v>
      </c>
      <c r="AL76" s="27">
        <v>0</v>
      </c>
      <c r="AM76" s="27">
        <v>2.2000000000000002</v>
      </c>
      <c r="AN76" s="27">
        <v>2.2000000000000002</v>
      </c>
      <c r="AO76" s="27">
        <v>302.05</v>
      </c>
      <c r="AP76" s="27">
        <v>296.47000000000003</v>
      </c>
      <c r="AQ76" s="27">
        <v>308.89999999999998</v>
      </c>
      <c r="AR76" s="27">
        <v>304.01</v>
      </c>
      <c r="AS76" s="27">
        <v>0.82</v>
      </c>
      <c r="AT76" s="27">
        <v>1.1299999999999999</v>
      </c>
      <c r="AU76" s="27">
        <v>0.61</v>
      </c>
      <c r="AV76" s="27">
        <v>0.66</v>
      </c>
      <c r="AW76" s="27">
        <v>0.9</v>
      </c>
      <c r="AX76" s="27">
        <v>0.56999999999999995</v>
      </c>
      <c r="AY76" s="27">
        <v>1.47</v>
      </c>
      <c r="AZ76" s="27">
        <v>292.38</v>
      </c>
      <c r="BA76" s="27">
        <v>287.20999999999998</v>
      </c>
      <c r="BB76" s="27">
        <v>299.57</v>
      </c>
      <c r="BC76" s="27">
        <v>292.86</v>
      </c>
      <c r="BD76" s="27">
        <v>0.53</v>
      </c>
      <c r="BE76" s="27">
        <v>0.92</v>
      </c>
      <c r="BF76" s="27">
        <v>7.0000000000000007E-2</v>
      </c>
      <c r="BG76" s="27">
        <v>292.86</v>
      </c>
      <c r="BH76" s="27">
        <v>0.53</v>
      </c>
      <c r="BI76" s="27">
        <v>0.92</v>
      </c>
      <c r="BJ76" s="27">
        <v>7.0000000000000007E-2</v>
      </c>
      <c r="BK76" s="27">
        <v>198.05</v>
      </c>
    </row>
    <row r="77" spans="1:63" x14ac:dyDescent="0.25">
      <c r="A77">
        <v>25</v>
      </c>
      <c r="B77" t="s">
        <v>32</v>
      </c>
      <c r="C77" t="s">
        <v>8</v>
      </c>
      <c r="D77" s="27">
        <v>5.81</v>
      </c>
      <c r="E77" s="27">
        <v>13.21</v>
      </c>
      <c r="F77" s="27">
        <v>6.13</v>
      </c>
      <c r="G77" s="27">
        <v>19.34</v>
      </c>
      <c r="H77" s="27">
        <v>291.26</v>
      </c>
      <c r="I77" s="27">
        <v>285.8</v>
      </c>
      <c r="J77" s="27">
        <v>298.69</v>
      </c>
      <c r="K77" s="27">
        <v>292.02999999999997</v>
      </c>
      <c r="L77" s="27">
        <v>0.24</v>
      </c>
      <c r="M77" s="27">
        <v>0.2</v>
      </c>
      <c r="N77" s="27">
        <v>0.44</v>
      </c>
      <c r="O77" s="27">
        <v>0</v>
      </c>
      <c r="P77" s="27">
        <v>39.44</v>
      </c>
      <c r="Q77" s="27">
        <v>7.89</v>
      </c>
      <c r="R77" s="27">
        <v>47.33</v>
      </c>
      <c r="S77" s="27">
        <v>280.87</v>
      </c>
      <c r="T77" s="27">
        <v>276.06</v>
      </c>
      <c r="U77" s="27">
        <v>288.3</v>
      </c>
      <c r="V77" s="27">
        <v>280.95999999999998</v>
      </c>
      <c r="W77" s="27">
        <v>0.33</v>
      </c>
      <c r="X77" s="27">
        <v>0.22</v>
      </c>
      <c r="Y77" s="27">
        <v>0.49</v>
      </c>
      <c r="Z77" s="27">
        <v>1.0900000000000001</v>
      </c>
      <c r="AA77" s="27">
        <v>6.3</v>
      </c>
      <c r="AB77" s="27">
        <v>1.92</v>
      </c>
      <c r="AC77" s="27">
        <v>8.2200000000000006</v>
      </c>
      <c r="AD77" s="27">
        <v>291.25</v>
      </c>
      <c r="AE77" s="27">
        <v>285.48</v>
      </c>
      <c r="AF77" s="27">
        <v>298.66000000000003</v>
      </c>
      <c r="AG77" s="27">
        <v>291.74</v>
      </c>
      <c r="AH77" s="27">
        <v>0.25</v>
      </c>
      <c r="AI77" s="27">
        <v>0.2</v>
      </c>
      <c r="AJ77" s="27">
        <v>0.44</v>
      </c>
      <c r="AK77" s="27">
        <v>19.170000000000002</v>
      </c>
      <c r="AL77" s="27">
        <v>0</v>
      </c>
      <c r="AM77" s="27">
        <v>11.5</v>
      </c>
      <c r="AN77" s="27">
        <v>11.5</v>
      </c>
      <c r="AO77" s="27">
        <v>301.26</v>
      </c>
      <c r="AP77" s="27">
        <v>295.48</v>
      </c>
      <c r="AQ77" s="27">
        <v>308.43</v>
      </c>
      <c r="AR77" s="27">
        <v>303.29000000000002</v>
      </c>
      <c r="AS77" s="27">
        <v>0.4</v>
      </c>
      <c r="AT77" s="27">
        <v>0.37</v>
      </c>
      <c r="AU77" s="27">
        <v>0.64</v>
      </c>
      <c r="AV77" s="27">
        <v>2.98</v>
      </c>
      <c r="AW77" s="27">
        <v>7.16</v>
      </c>
      <c r="AX77" s="27">
        <v>3.22</v>
      </c>
      <c r="AY77" s="27">
        <v>10.39</v>
      </c>
      <c r="AZ77" s="27">
        <v>291.64</v>
      </c>
      <c r="BA77" s="27">
        <v>286.16000000000003</v>
      </c>
      <c r="BB77" s="27">
        <v>299.37</v>
      </c>
      <c r="BC77" s="27">
        <v>292.12</v>
      </c>
      <c r="BD77" s="27">
        <v>0.23</v>
      </c>
      <c r="BE77" s="27">
        <v>0.22</v>
      </c>
      <c r="BF77" s="27">
        <v>0.42</v>
      </c>
      <c r="BG77" s="27">
        <v>292.12</v>
      </c>
      <c r="BH77" s="27">
        <v>0.23</v>
      </c>
      <c r="BI77" s="27">
        <v>0.22</v>
      </c>
      <c r="BJ77" s="27">
        <v>0.42</v>
      </c>
      <c r="BK77" s="27">
        <v>4099.6099999999997</v>
      </c>
    </row>
    <row r="78" spans="1:63" x14ac:dyDescent="0.25">
      <c r="A78">
        <v>26</v>
      </c>
      <c r="B78" t="s">
        <v>33</v>
      </c>
      <c r="C78" t="s">
        <v>6</v>
      </c>
      <c r="D78" s="27">
        <v>0.05</v>
      </c>
      <c r="E78" s="27">
        <v>0.11</v>
      </c>
      <c r="F78" s="27">
        <v>0.05</v>
      </c>
      <c r="G78" s="27">
        <v>0.16</v>
      </c>
      <c r="H78" s="27">
        <v>294.27</v>
      </c>
      <c r="I78" s="27">
        <v>290.83999999999997</v>
      </c>
      <c r="J78" s="27">
        <v>298.86</v>
      </c>
      <c r="K78" s="27">
        <v>295.94</v>
      </c>
      <c r="L78" s="27">
        <v>1.9</v>
      </c>
      <c r="M78" s="27">
        <v>2.59</v>
      </c>
      <c r="N78" s="27">
        <v>1.25</v>
      </c>
      <c r="O78" s="27">
        <v>0</v>
      </c>
      <c r="P78" s="27">
        <v>0.27</v>
      </c>
      <c r="Q78" s="27">
        <v>0.05</v>
      </c>
      <c r="R78" s="27">
        <v>0.32</v>
      </c>
      <c r="S78" s="27">
        <v>286.88</v>
      </c>
      <c r="T78" s="27">
        <v>283.76</v>
      </c>
      <c r="U78" s="27">
        <v>291.08999999999997</v>
      </c>
      <c r="V78" s="27">
        <v>287.45999999999998</v>
      </c>
      <c r="W78" s="27">
        <v>1.91</v>
      </c>
      <c r="X78" s="27">
        <v>2.34</v>
      </c>
      <c r="Y78" s="27">
        <v>1.4</v>
      </c>
      <c r="Z78" s="27">
        <v>0.02</v>
      </c>
      <c r="AA78" s="27">
        <v>0.09</v>
      </c>
      <c r="AB78" s="27">
        <v>0.03</v>
      </c>
      <c r="AC78" s="27">
        <v>0.13</v>
      </c>
      <c r="AD78" s="27">
        <v>293.64</v>
      </c>
      <c r="AE78" s="27">
        <v>289.83999999999997</v>
      </c>
      <c r="AF78" s="27">
        <v>298.69</v>
      </c>
      <c r="AG78" s="27">
        <v>294.70999999999998</v>
      </c>
      <c r="AH78" s="27">
        <v>1.87</v>
      </c>
      <c r="AI78" s="27">
        <v>2.59</v>
      </c>
      <c r="AJ78" s="27">
        <v>1.25</v>
      </c>
      <c r="AK78" s="27">
        <v>0.11</v>
      </c>
      <c r="AL78" s="27">
        <v>0</v>
      </c>
      <c r="AM78" s="27">
        <v>7.0000000000000007E-2</v>
      </c>
      <c r="AN78" s="27">
        <v>7.0000000000000007E-2</v>
      </c>
      <c r="AO78" s="27">
        <v>301.49</v>
      </c>
      <c r="AP78" s="27">
        <v>297.95</v>
      </c>
      <c r="AQ78" s="27">
        <v>306.14</v>
      </c>
      <c r="AR78" s="27">
        <v>304.70999999999998</v>
      </c>
      <c r="AS78" s="27">
        <v>2.21</v>
      </c>
      <c r="AT78" s="27">
        <v>3.01</v>
      </c>
      <c r="AU78" s="27">
        <v>1.58</v>
      </c>
      <c r="AV78" s="27">
        <v>0.05</v>
      </c>
      <c r="AW78" s="27">
        <v>0.08</v>
      </c>
      <c r="AX78" s="27">
        <v>0.05</v>
      </c>
      <c r="AY78" s="27">
        <v>0.13</v>
      </c>
      <c r="AZ78" s="27">
        <v>295.06</v>
      </c>
      <c r="BA78" s="27">
        <v>291.8</v>
      </c>
      <c r="BB78" s="27">
        <v>299.49</v>
      </c>
      <c r="BC78" s="27">
        <v>296.87</v>
      </c>
      <c r="BD78" s="27">
        <v>1.77</v>
      </c>
      <c r="BE78" s="27">
        <v>2.5499999999999998</v>
      </c>
      <c r="BF78" s="27">
        <v>0.93</v>
      </c>
      <c r="BG78" s="27">
        <v>296.87</v>
      </c>
      <c r="BH78" s="27">
        <v>1.77</v>
      </c>
      <c r="BI78" s="27">
        <v>2.5499999999999998</v>
      </c>
      <c r="BJ78" s="27">
        <v>0.93</v>
      </c>
      <c r="BK78" s="27">
        <v>2.69</v>
      </c>
    </row>
    <row r="79" spans="1:63" x14ac:dyDescent="0.25">
      <c r="A79">
        <v>26</v>
      </c>
      <c r="B79" t="s">
        <v>33</v>
      </c>
      <c r="C79" t="s">
        <v>7</v>
      </c>
      <c r="D79" s="27">
        <v>0.69</v>
      </c>
      <c r="E79" s="27">
        <v>1.87</v>
      </c>
      <c r="F79" s="27">
        <v>0.78</v>
      </c>
      <c r="G79" s="27">
        <v>2.65</v>
      </c>
      <c r="H79" s="27">
        <v>291.77</v>
      </c>
      <c r="I79" s="27">
        <v>287.14999999999998</v>
      </c>
      <c r="J79" s="27">
        <v>298.14</v>
      </c>
      <c r="K79" s="27">
        <v>292.73</v>
      </c>
      <c r="L79" s="27">
        <v>0.7</v>
      </c>
      <c r="M79" s="27">
        <v>1.1599999999999999</v>
      </c>
      <c r="N79" s="27">
        <v>0.39</v>
      </c>
      <c r="O79" s="27">
        <v>0.01</v>
      </c>
      <c r="P79" s="27">
        <v>4.84</v>
      </c>
      <c r="Q79" s="27">
        <v>0.97</v>
      </c>
      <c r="R79" s="27">
        <v>5.81</v>
      </c>
      <c r="S79" s="27">
        <v>283.04000000000002</v>
      </c>
      <c r="T79" s="27">
        <v>278.77999999999997</v>
      </c>
      <c r="U79" s="27">
        <v>289.08999999999997</v>
      </c>
      <c r="V79" s="27">
        <v>283.20999999999998</v>
      </c>
      <c r="W79" s="27">
        <v>0.68</v>
      </c>
      <c r="X79" s="27">
        <v>0.96</v>
      </c>
      <c r="Y79" s="27">
        <v>0.42</v>
      </c>
      <c r="Z79" s="27">
        <v>0.32</v>
      </c>
      <c r="AA79" s="27">
        <v>1.37</v>
      </c>
      <c r="AB79" s="27">
        <v>0.46</v>
      </c>
      <c r="AC79" s="27">
        <v>1.83</v>
      </c>
      <c r="AD79" s="27">
        <v>291.49</v>
      </c>
      <c r="AE79" s="27">
        <v>286.36</v>
      </c>
      <c r="AF79" s="27">
        <v>298.37</v>
      </c>
      <c r="AG79" s="27">
        <v>292</v>
      </c>
      <c r="AH79" s="27">
        <v>0.74</v>
      </c>
      <c r="AI79" s="27">
        <v>1.2</v>
      </c>
      <c r="AJ79" s="27">
        <v>0.48</v>
      </c>
      <c r="AK79" s="27">
        <v>1.76</v>
      </c>
      <c r="AL79" s="27">
        <v>0.01</v>
      </c>
      <c r="AM79" s="27">
        <v>1.06</v>
      </c>
      <c r="AN79" s="27">
        <v>1.06</v>
      </c>
      <c r="AO79" s="27">
        <v>300.16000000000003</v>
      </c>
      <c r="AP79" s="27">
        <v>295.61</v>
      </c>
      <c r="AQ79" s="27">
        <v>306.24</v>
      </c>
      <c r="AR79" s="27">
        <v>302.45999999999998</v>
      </c>
      <c r="AS79" s="27">
        <v>0.92</v>
      </c>
      <c r="AT79" s="27">
        <v>1.43</v>
      </c>
      <c r="AU79" s="27">
        <v>0.61</v>
      </c>
      <c r="AV79" s="27">
        <v>0.65</v>
      </c>
      <c r="AW79" s="27">
        <v>1.26</v>
      </c>
      <c r="AX79" s="27">
        <v>0.64</v>
      </c>
      <c r="AY79" s="27">
        <v>1.9</v>
      </c>
      <c r="AZ79" s="27">
        <v>292.38</v>
      </c>
      <c r="BA79" s="27">
        <v>287.83999999999997</v>
      </c>
      <c r="BB79" s="27">
        <v>298.83999999999997</v>
      </c>
      <c r="BC79" s="27">
        <v>293.22000000000003</v>
      </c>
      <c r="BD79" s="27">
        <v>0.64</v>
      </c>
      <c r="BE79" s="27">
        <v>1.21</v>
      </c>
      <c r="BF79" s="27">
        <v>0.25</v>
      </c>
      <c r="BG79" s="27">
        <v>293.22000000000003</v>
      </c>
      <c r="BH79" s="27">
        <v>0.64</v>
      </c>
      <c r="BI79" s="27">
        <v>1.21</v>
      </c>
      <c r="BJ79" s="27">
        <v>0.25</v>
      </c>
      <c r="BK79" s="27">
        <v>148.58000000000001</v>
      </c>
    </row>
    <row r="80" spans="1:63" x14ac:dyDescent="0.25">
      <c r="A80">
        <v>26</v>
      </c>
      <c r="B80" t="s">
        <v>33</v>
      </c>
      <c r="C80" t="s">
        <v>8</v>
      </c>
      <c r="D80" s="27">
        <v>6.97</v>
      </c>
      <c r="E80" s="27">
        <v>24.1</v>
      </c>
      <c r="F80" s="27">
        <v>9</v>
      </c>
      <c r="G80" s="27">
        <v>33.1</v>
      </c>
      <c r="H80" s="27">
        <v>291.45999999999998</v>
      </c>
      <c r="I80" s="27">
        <v>286.45</v>
      </c>
      <c r="J80" s="27">
        <v>298.26</v>
      </c>
      <c r="K80" s="27">
        <v>292.31</v>
      </c>
      <c r="L80" s="27">
        <v>0.3</v>
      </c>
      <c r="M80" s="27">
        <v>0.4</v>
      </c>
      <c r="N80" s="27">
        <v>0.41</v>
      </c>
      <c r="O80" s="27">
        <v>0.01</v>
      </c>
      <c r="P80" s="27">
        <v>66.650000000000006</v>
      </c>
      <c r="Q80" s="27">
        <v>13.34</v>
      </c>
      <c r="R80" s="27">
        <v>79.98</v>
      </c>
      <c r="S80" s="27">
        <v>282.68</v>
      </c>
      <c r="T80" s="27">
        <v>278.07</v>
      </c>
      <c r="U80" s="27">
        <v>289.24</v>
      </c>
      <c r="V80" s="27">
        <v>282.81</v>
      </c>
      <c r="W80" s="27">
        <v>0.26</v>
      </c>
      <c r="X80" s="27">
        <v>0.25</v>
      </c>
      <c r="Y80" s="27">
        <v>0.44</v>
      </c>
      <c r="Z80" s="27">
        <v>2.2200000000000002</v>
      </c>
      <c r="AA80" s="27">
        <v>15.09</v>
      </c>
      <c r="AB80" s="27">
        <v>4.3499999999999996</v>
      </c>
      <c r="AC80" s="27">
        <v>19.440000000000001</v>
      </c>
      <c r="AD80" s="27">
        <v>291.20999999999998</v>
      </c>
      <c r="AE80" s="27">
        <v>285.70999999999998</v>
      </c>
      <c r="AF80" s="27">
        <v>298.47000000000003</v>
      </c>
      <c r="AG80" s="27">
        <v>291.68</v>
      </c>
      <c r="AH80" s="27">
        <v>0.31</v>
      </c>
      <c r="AI80" s="27">
        <v>0.41</v>
      </c>
      <c r="AJ80" s="27">
        <v>0.47</v>
      </c>
      <c r="AK80" s="27">
        <v>20.66</v>
      </c>
      <c r="AL80" s="27">
        <v>0.03</v>
      </c>
      <c r="AM80" s="27">
        <v>12.4</v>
      </c>
      <c r="AN80" s="27">
        <v>12.42</v>
      </c>
      <c r="AO80" s="27">
        <v>299.86</v>
      </c>
      <c r="AP80" s="27">
        <v>294.95</v>
      </c>
      <c r="AQ80" s="27">
        <v>306.25</v>
      </c>
      <c r="AR80" s="27">
        <v>301.97000000000003</v>
      </c>
      <c r="AS80" s="27">
        <v>0.5</v>
      </c>
      <c r="AT80" s="27">
        <v>0.66</v>
      </c>
      <c r="AU80" s="27">
        <v>0.54</v>
      </c>
      <c r="AV80" s="27">
        <v>4.99</v>
      </c>
      <c r="AW80" s="27">
        <v>14.76</v>
      </c>
      <c r="AX80" s="27">
        <v>5.95</v>
      </c>
      <c r="AY80" s="27">
        <v>20.71</v>
      </c>
      <c r="AZ80" s="27">
        <v>292.06</v>
      </c>
      <c r="BA80" s="27">
        <v>287.02999999999997</v>
      </c>
      <c r="BB80" s="27">
        <v>299.07</v>
      </c>
      <c r="BC80" s="27">
        <v>292.77</v>
      </c>
      <c r="BD80" s="27">
        <v>0.3</v>
      </c>
      <c r="BE80" s="27">
        <v>0.47</v>
      </c>
      <c r="BF80" s="27">
        <v>0.37</v>
      </c>
      <c r="BG80" s="27">
        <v>292.77</v>
      </c>
      <c r="BH80" s="27">
        <v>0.3</v>
      </c>
      <c r="BI80" s="27">
        <v>0.47</v>
      </c>
      <c r="BJ80" s="27">
        <v>0.37</v>
      </c>
      <c r="BK80" s="27">
        <v>6567.06</v>
      </c>
    </row>
    <row r="81" spans="1:63" x14ac:dyDescent="0.25">
      <c r="A81">
        <v>27</v>
      </c>
      <c r="B81" t="s">
        <v>34</v>
      </c>
      <c r="C81" t="s">
        <v>6</v>
      </c>
      <c r="D81" s="27">
        <v>0.04</v>
      </c>
      <c r="E81" s="27">
        <v>0</v>
      </c>
      <c r="F81" s="27">
        <v>0.03</v>
      </c>
      <c r="G81" s="27">
        <v>0.03</v>
      </c>
      <c r="H81" s="27">
        <v>301.2</v>
      </c>
      <c r="I81" s="27">
        <v>298.35000000000002</v>
      </c>
      <c r="J81" s="27">
        <v>305.81</v>
      </c>
      <c r="K81" s="27">
        <v>305.14999999999998</v>
      </c>
      <c r="L81" s="27">
        <v>1.36</v>
      </c>
      <c r="M81" s="27">
        <v>2.12</v>
      </c>
      <c r="N81" s="27">
        <v>0.43</v>
      </c>
      <c r="O81" s="27">
        <v>0.01</v>
      </c>
      <c r="P81" s="27">
        <v>0</v>
      </c>
      <c r="Q81" s="27">
        <v>0.01</v>
      </c>
      <c r="R81" s="27">
        <v>0.01</v>
      </c>
      <c r="S81" s="27">
        <v>300.67</v>
      </c>
      <c r="T81" s="27">
        <v>297.95</v>
      </c>
      <c r="U81" s="27">
        <v>305</v>
      </c>
      <c r="V81" s="27">
        <v>304.11</v>
      </c>
      <c r="W81" s="27">
        <v>1.32</v>
      </c>
      <c r="X81" s="27">
        <v>2.04</v>
      </c>
      <c r="Y81" s="27">
        <v>0.42</v>
      </c>
      <c r="Z81" s="27">
        <v>0.08</v>
      </c>
      <c r="AA81" s="27">
        <v>0</v>
      </c>
      <c r="AB81" s="27">
        <v>0.05</v>
      </c>
      <c r="AC81" s="27">
        <v>0.05</v>
      </c>
      <c r="AD81" s="27">
        <v>301.64999999999998</v>
      </c>
      <c r="AE81" s="27">
        <v>298.74</v>
      </c>
      <c r="AF81" s="27">
        <v>306.37</v>
      </c>
      <c r="AG81" s="27">
        <v>306.10000000000002</v>
      </c>
      <c r="AH81" s="27">
        <v>1.42</v>
      </c>
      <c r="AI81" s="27">
        <v>2.2000000000000002</v>
      </c>
      <c r="AJ81" s="27">
        <v>0.45</v>
      </c>
      <c r="AK81" s="27">
        <v>0.02</v>
      </c>
      <c r="AL81" s="27">
        <v>0</v>
      </c>
      <c r="AM81" s="27">
        <v>0.01</v>
      </c>
      <c r="AN81" s="27">
        <v>0.01</v>
      </c>
      <c r="AO81" s="27">
        <v>301.25</v>
      </c>
      <c r="AP81" s="27">
        <v>298.37</v>
      </c>
      <c r="AQ81" s="27">
        <v>305.97000000000003</v>
      </c>
      <c r="AR81" s="27">
        <v>305.13</v>
      </c>
      <c r="AS81" s="27">
        <v>1.4</v>
      </c>
      <c r="AT81" s="27">
        <v>2.15</v>
      </c>
      <c r="AU81" s="27">
        <v>0.47</v>
      </c>
      <c r="AV81" s="27">
        <v>0.05</v>
      </c>
      <c r="AW81" s="27">
        <v>0</v>
      </c>
      <c r="AX81" s="27">
        <v>0.03</v>
      </c>
      <c r="AY81" s="27">
        <v>0.03</v>
      </c>
      <c r="AZ81" s="27">
        <v>301.24</v>
      </c>
      <c r="BA81" s="27">
        <v>298.35000000000002</v>
      </c>
      <c r="BB81" s="27">
        <v>305.87</v>
      </c>
      <c r="BC81" s="27">
        <v>305.25</v>
      </c>
      <c r="BD81" s="27">
        <v>1.33</v>
      </c>
      <c r="BE81" s="27">
        <v>2.08</v>
      </c>
      <c r="BF81" s="27">
        <v>0.4</v>
      </c>
      <c r="BG81" s="27">
        <v>305.25</v>
      </c>
      <c r="BH81" s="27">
        <v>1.33</v>
      </c>
      <c r="BI81" s="27">
        <v>2.08</v>
      </c>
      <c r="BJ81" s="27">
        <v>0.4</v>
      </c>
      <c r="BK81" s="27">
        <v>125.62</v>
      </c>
    </row>
    <row r="82" spans="1:63" x14ac:dyDescent="0.25">
      <c r="A82">
        <v>27</v>
      </c>
      <c r="B82" t="s">
        <v>34</v>
      </c>
      <c r="C82" t="s">
        <v>7</v>
      </c>
      <c r="D82" s="27">
        <v>0</v>
      </c>
      <c r="E82" s="27">
        <v>0.04</v>
      </c>
      <c r="F82" s="27">
        <v>0.01</v>
      </c>
      <c r="G82" s="27">
        <v>0.05</v>
      </c>
      <c r="H82" s="27">
        <v>300.02</v>
      </c>
      <c r="I82" s="27">
        <v>296.74</v>
      </c>
      <c r="J82" s="27">
        <v>305.26</v>
      </c>
      <c r="K82" s="27">
        <v>302.94</v>
      </c>
      <c r="L82" s="27">
        <v>0.63</v>
      </c>
      <c r="M82" s="27">
        <v>0.85</v>
      </c>
      <c r="N82" s="27">
        <v>0.59</v>
      </c>
      <c r="O82" s="27">
        <v>0</v>
      </c>
      <c r="P82" s="27">
        <v>0.17</v>
      </c>
      <c r="Q82" s="27">
        <v>0.03</v>
      </c>
      <c r="R82" s="27">
        <v>0.21</v>
      </c>
      <c r="S82" s="27">
        <v>298.55</v>
      </c>
      <c r="T82" s="27">
        <v>295.02999999999997</v>
      </c>
      <c r="U82" s="27">
        <v>304.17</v>
      </c>
      <c r="V82" s="27">
        <v>300.5</v>
      </c>
      <c r="W82" s="27">
        <v>0.68</v>
      </c>
      <c r="X82" s="27">
        <v>0.9</v>
      </c>
      <c r="Y82" s="27">
        <v>0.66</v>
      </c>
      <c r="Z82" s="27">
        <v>0</v>
      </c>
      <c r="AA82" s="27">
        <v>0</v>
      </c>
      <c r="AB82" s="27">
        <v>0</v>
      </c>
      <c r="AC82" s="27">
        <v>0</v>
      </c>
      <c r="AD82" s="27">
        <v>300.87</v>
      </c>
      <c r="AE82" s="27">
        <v>297.3</v>
      </c>
      <c r="AF82" s="27">
        <v>306.45999999999998</v>
      </c>
      <c r="AG82" s="27">
        <v>303.89999999999998</v>
      </c>
      <c r="AH82" s="27">
        <v>0.7</v>
      </c>
      <c r="AI82" s="27">
        <v>0.93</v>
      </c>
      <c r="AJ82" s="27">
        <v>0.67</v>
      </c>
      <c r="AK82" s="27">
        <v>0</v>
      </c>
      <c r="AL82" s="27">
        <v>0</v>
      </c>
      <c r="AM82" s="27">
        <v>0</v>
      </c>
      <c r="AN82" s="27">
        <v>0</v>
      </c>
      <c r="AO82" s="27">
        <v>300.62</v>
      </c>
      <c r="AP82" s="27">
        <v>297.69</v>
      </c>
      <c r="AQ82" s="27">
        <v>305.33</v>
      </c>
      <c r="AR82" s="27">
        <v>304.24</v>
      </c>
      <c r="AS82" s="27">
        <v>0.56999999999999995</v>
      </c>
      <c r="AT82" s="27">
        <v>0.77</v>
      </c>
      <c r="AU82" s="27">
        <v>0.52</v>
      </c>
      <c r="AV82" s="27">
        <v>0</v>
      </c>
      <c r="AW82" s="27">
        <v>0</v>
      </c>
      <c r="AX82" s="27">
        <v>0</v>
      </c>
      <c r="AY82" s="27">
        <v>0</v>
      </c>
      <c r="AZ82" s="27">
        <v>300.02999999999997</v>
      </c>
      <c r="BA82" s="27">
        <v>296.93</v>
      </c>
      <c r="BB82" s="27">
        <v>305.07</v>
      </c>
      <c r="BC82" s="27">
        <v>303.12</v>
      </c>
      <c r="BD82" s="27">
        <v>0.6</v>
      </c>
      <c r="BE82" s="27">
        <v>0.82</v>
      </c>
      <c r="BF82" s="27">
        <v>0.56000000000000005</v>
      </c>
      <c r="BG82" s="27">
        <v>303.12</v>
      </c>
      <c r="BH82" s="27">
        <v>0.6</v>
      </c>
      <c r="BI82" s="27">
        <v>0.82</v>
      </c>
      <c r="BJ82" s="27">
        <v>0.56000000000000005</v>
      </c>
      <c r="BK82" s="27">
        <v>13048.6</v>
      </c>
    </row>
    <row r="83" spans="1:63" x14ac:dyDescent="0.25">
      <c r="A83">
        <v>27</v>
      </c>
      <c r="B83" t="s">
        <v>34</v>
      </c>
      <c r="C83" t="s">
        <v>8</v>
      </c>
      <c r="D83" s="27">
        <v>0</v>
      </c>
      <c r="E83" s="27">
        <v>0.05</v>
      </c>
      <c r="F83" s="27">
        <v>0.01</v>
      </c>
      <c r="G83" s="27">
        <v>0.06</v>
      </c>
      <c r="H83" s="27">
        <v>299.77999999999997</v>
      </c>
      <c r="I83" s="27">
        <v>296.62</v>
      </c>
      <c r="J83" s="27">
        <v>304.77</v>
      </c>
      <c r="K83" s="27">
        <v>302.73</v>
      </c>
      <c r="L83" s="27">
        <v>0.41</v>
      </c>
      <c r="M83" s="27">
        <v>0.69</v>
      </c>
      <c r="N83" s="27">
        <v>0.22</v>
      </c>
      <c r="O83" s="27">
        <v>0</v>
      </c>
      <c r="P83" s="27">
        <v>0.19</v>
      </c>
      <c r="Q83" s="27">
        <v>0.04</v>
      </c>
      <c r="R83" s="27">
        <v>0.23</v>
      </c>
      <c r="S83" s="27">
        <v>298.27</v>
      </c>
      <c r="T83" s="27">
        <v>294.89</v>
      </c>
      <c r="U83" s="27">
        <v>303.66000000000003</v>
      </c>
      <c r="V83" s="27">
        <v>300.27</v>
      </c>
      <c r="W83" s="27">
        <v>0.41</v>
      </c>
      <c r="X83" s="27">
        <v>0.7</v>
      </c>
      <c r="Y83" s="27">
        <v>0.23</v>
      </c>
      <c r="Z83" s="27">
        <v>0</v>
      </c>
      <c r="AA83" s="27">
        <v>0</v>
      </c>
      <c r="AB83" s="27">
        <v>0</v>
      </c>
      <c r="AC83" s="27">
        <v>0</v>
      </c>
      <c r="AD83" s="27">
        <v>300.61</v>
      </c>
      <c r="AE83" s="27">
        <v>297.17</v>
      </c>
      <c r="AF83" s="27">
        <v>305.91000000000003</v>
      </c>
      <c r="AG83" s="27">
        <v>303.73</v>
      </c>
      <c r="AH83" s="27">
        <v>0.48</v>
      </c>
      <c r="AI83" s="27">
        <v>0.78</v>
      </c>
      <c r="AJ83" s="27">
        <v>0.26</v>
      </c>
      <c r="AK83" s="27">
        <v>0</v>
      </c>
      <c r="AL83" s="27">
        <v>0</v>
      </c>
      <c r="AM83" s="27">
        <v>0</v>
      </c>
      <c r="AN83" s="27">
        <v>0</v>
      </c>
      <c r="AO83" s="27">
        <v>300.39999999999998</v>
      </c>
      <c r="AP83" s="27">
        <v>297.58</v>
      </c>
      <c r="AQ83" s="27">
        <v>304.85000000000002</v>
      </c>
      <c r="AR83" s="27">
        <v>304</v>
      </c>
      <c r="AS83" s="27">
        <v>0.38</v>
      </c>
      <c r="AT83" s="27">
        <v>0.62</v>
      </c>
      <c r="AU83" s="27">
        <v>0.19</v>
      </c>
      <c r="AV83" s="27">
        <v>0</v>
      </c>
      <c r="AW83" s="27">
        <v>0</v>
      </c>
      <c r="AX83" s="27">
        <v>0</v>
      </c>
      <c r="AY83" s="27">
        <v>0</v>
      </c>
      <c r="AZ83" s="27">
        <v>299.83999999999997</v>
      </c>
      <c r="BA83" s="27">
        <v>296.83999999999997</v>
      </c>
      <c r="BB83" s="27">
        <v>304.64</v>
      </c>
      <c r="BC83" s="27">
        <v>302.93</v>
      </c>
      <c r="BD83" s="27">
        <v>0.42</v>
      </c>
      <c r="BE83" s="27">
        <v>0.69</v>
      </c>
      <c r="BF83" s="27">
        <v>0.23</v>
      </c>
      <c r="BG83" s="27">
        <v>302.93</v>
      </c>
      <c r="BH83" s="27">
        <v>0.42</v>
      </c>
      <c r="BI83" s="27">
        <v>0.69</v>
      </c>
      <c r="BJ83" s="27">
        <v>0.23</v>
      </c>
      <c r="BK83" s="27">
        <v>50119.51</v>
      </c>
    </row>
    <row r="84" spans="1:63" x14ac:dyDescent="0.25">
      <c r="A84">
        <v>28</v>
      </c>
      <c r="B84" t="s">
        <v>35</v>
      </c>
      <c r="C84" t="s">
        <v>6</v>
      </c>
      <c r="D84" s="27" t="s">
        <v>385</v>
      </c>
      <c r="E84" s="27" t="s">
        <v>385</v>
      </c>
      <c r="F84" s="27" t="s">
        <v>385</v>
      </c>
      <c r="G84" s="27" t="s">
        <v>385</v>
      </c>
      <c r="H84" s="27" t="s">
        <v>385</v>
      </c>
      <c r="I84" s="27" t="s">
        <v>385</v>
      </c>
      <c r="J84" s="27" t="s">
        <v>385</v>
      </c>
      <c r="K84" s="27" t="s">
        <v>385</v>
      </c>
      <c r="L84" s="27" t="s">
        <v>385</v>
      </c>
      <c r="M84" s="27" t="s">
        <v>385</v>
      </c>
      <c r="N84" s="27" t="s">
        <v>385</v>
      </c>
      <c r="O84" s="27" t="s">
        <v>385</v>
      </c>
      <c r="P84" s="27" t="s">
        <v>385</v>
      </c>
      <c r="Q84" s="27" t="s">
        <v>385</v>
      </c>
      <c r="R84" s="27" t="s">
        <v>385</v>
      </c>
      <c r="S84" s="27" t="s">
        <v>385</v>
      </c>
      <c r="T84" s="27" t="s">
        <v>385</v>
      </c>
      <c r="U84" s="27" t="s">
        <v>385</v>
      </c>
      <c r="V84" s="27" t="s">
        <v>385</v>
      </c>
      <c r="W84" s="27" t="s">
        <v>385</v>
      </c>
      <c r="X84" s="27" t="s">
        <v>385</v>
      </c>
      <c r="Y84" s="27" t="s">
        <v>385</v>
      </c>
      <c r="Z84" s="27" t="s">
        <v>385</v>
      </c>
      <c r="AA84" s="27" t="s">
        <v>385</v>
      </c>
      <c r="AB84" s="27" t="s">
        <v>385</v>
      </c>
      <c r="AC84" s="27" t="s">
        <v>385</v>
      </c>
      <c r="AD84" s="27" t="s">
        <v>385</v>
      </c>
      <c r="AE84" s="27" t="s">
        <v>385</v>
      </c>
      <c r="AF84" s="27" t="s">
        <v>385</v>
      </c>
      <c r="AG84" s="27" t="s">
        <v>385</v>
      </c>
      <c r="AH84" s="27" t="s">
        <v>385</v>
      </c>
      <c r="AI84" s="27" t="s">
        <v>385</v>
      </c>
      <c r="AJ84" s="27" t="s">
        <v>385</v>
      </c>
      <c r="AK84" s="27" t="s">
        <v>385</v>
      </c>
      <c r="AL84" s="27" t="s">
        <v>385</v>
      </c>
      <c r="AM84" s="27" t="s">
        <v>385</v>
      </c>
      <c r="AN84" s="27" t="s">
        <v>385</v>
      </c>
      <c r="AO84" s="27" t="s">
        <v>385</v>
      </c>
      <c r="AP84" s="27" t="s">
        <v>385</v>
      </c>
      <c r="AQ84" s="27" t="s">
        <v>385</v>
      </c>
      <c r="AR84" s="27" t="s">
        <v>385</v>
      </c>
      <c r="AS84" s="27" t="s">
        <v>385</v>
      </c>
      <c r="AT84" s="27" t="s">
        <v>385</v>
      </c>
      <c r="AU84" s="27" t="s">
        <v>385</v>
      </c>
      <c r="AV84" s="27" t="s">
        <v>385</v>
      </c>
      <c r="AW84" s="27" t="s">
        <v>385</v>
      </c>
      <c r="AX84" s="27" t="s">
        <v>385</v>
      </c>
      <c r="AY84" s="27" t="s">
        <v>385</v>
      </c>
      <c r="AZ84" s="27" t="s">
        <v>385</v>
      </c>
      <c r="BA84" s="27" t="s">
        <v>385</v>
      </c>
      <c r="BB84" s="27" t="s">
        <v>385</v>
      </c>
      <c r="BC84" s="27" t="s">
        <v>385</v>
      </c>
      <c r="BD84" s="27" t="s">
        <v>385</v>
      </c>
      <c r="BE84" s="27" t="s">
        <v>385</v>
      </c>
      <c r="BF84" s="27" t="s">
        <v>385</v>
      </c>
      <c r="BG84" s="27" t="s">
        <v>385</v>
      </c>
      <c r="BH84" s="27" t="s">
        <v>385</v>
      </c>
      <c r="BI84" s="27" t="s">
        <v>385</v>
      </c>
      <c r="BJ84" s="27" t="s">
        <v>385</v>
      </c>
      <c r="BK84" s="27" t="s">
        <v>385</v>
      </c>
    </row>
    <row r="85" spans="1:63" x14ac:dyDescent="0.25">
      <c r="A85">
        <v>28</v>
      </c>
      <c r="B85" t="s">
        <v>35</v>
      </c>
      <c r="C85" t="s">
        <v>7</v>
      </c>
      <c r="D85" s="27">
        <v>0</v>
      </c>
      <c r="E85" s="27">
        <v>22.85</v>
      </c>
      <c r="F85" s="27">
        <v>4.57</v>
      </c>
      <c r="G85" s="27">
        <v>27.42</v>
      </c>
      <c r="H85" s="27">
        <v>288.49</v>
      </c>
      <c r="I85" s="27">
        <v>284.32</v>
      </c>
      <c r="J85" s="27">
        <v>293.82</v>
      </c>
      <c r="K85" s="27">
        <v>288.8</v>
      </c>
      <c r="L85" s="27">
        <v>0.55000000000000004</v>
      </c>
      <c r="M85" s="27">
        <v>0.7</v>
      </c>
      <c r="N85" s="27">
        <v>0.68</v>
      </c>
      <c r="O85" s="27">
        <v>0</v>
      </c>
      <c r="P85" s="27">
        <v>55.84</v>
      </c>
      <c r="Q85" s="27">
        <v>11.17</v>
      </c>
      <c r="R85" s="27">
        <v>67.010000000000005</v>
      </c>
      <c r="S85" s="27">
        <v>281.10000000000002</v>
      </c>
      <c r="T85" s="27">
        <v>278.08999999999997</v>
      </c>
      <c r="U85" s="27">
        <v>285.31</v>
      </c>
      <c r="V85" s="27">
        <v>281.11</v>
      </c>
      <c r="W85" s="27">
        <v>0.61</v>
      </c>
      <c r="X85" s="27">
        <v>0.72</v>
      </c>
      <c r="Y85" s="27">
        <v>0.55000000000000004</v>
      </c>
      <c r="Z85" s="27">
        <v>0</v>
      </c>
      <c r="AA85" s="27">
        <v>19.53</v>
      </c>
      <c r="AB85" s="27">
        <v>3.91</v>
      </c>
      <c r="AC85" s="27">
        <v>23.44</v>
      </c>
      <c r="AD85" s="27">
        <v>287.06</v>
      </c>
      <c r="AE85" s="27">
        <v>282.58</v>
      </c>
      <c r="AF85" s="27">
        <v>292.58999999999997</v>
      </c>
      <c r="AG85" s="27">
        <v>287.33999999999997</v>
      </c>
      <c r="AH85" s="27">
        <v>0.6</v>
      </c>
      <c r="AI85" s="27">
        <v>0.72</v>
      </c>
      <c r="AJ85" s="27">
        <v>0.86</v>
      </c>
      <c r="AK85" s="27">
        <v>0</v>
      </c>
      <c r="AL85" s="27">
        <v>0.33</v>
      </c>
      <c r="AM85" s="27">
        <v>7.0000000000000007E-2</v>
      </c>
      <c r="AN85" s="27">
        <v>0.4</v>
      </c>
      <c r="AO85" s="27">
        <v>296.64</v>
      </c>
      <c r="AP85" s="27">
        <v>291.22000000000003</v>
      </c>
      <c r="AQ85" s="27">
        <v>303.05</v>
      </c>
      <c r="AR85" s="27">
        <v>297.20999999999998</v>
      </c>
      <c r="AS85" s="27">
        <v>0.69</v>
      </c>
      <c r="AT85" s="27">
        <v>0.84</v>
      </c>
      <c r="AU85" s="27">
        <v>1</v>
      </c>
      <c r="AV85" s="27">
        <v>0</v>
      </c>
      <c r="AW85" s="27">
        <v>15.87</v>
      </c>
      <c r="AX85" s="27">
        <v>3.17</v>
      </c>
      <c r="AY85" s="27">
        <v>19.04</v>
      </c>
      <c r="AZ85" s="27">
        <v>289.14</v>
      </c>
      <c r="BA85" s="27">
        <v>285.36</v>
      </c>
      <c r="BB85" s="27">
        <v>294.32</v>
      </c>
      <c r="BC85" s="27">
        <v>289.5</v>
      </c>
      <c r="BD85" s="27">
        <v>0.46</v>
      </c>
      <c r="BE85" s="27">
        <v>0.66</v>
      </c>
      <c r="BF85" s="27">
        <v>0.51</v>
      </c>
      <c r="BG85" s="27">
        <v>289.5</v>
      </c>
      <c r="BH85" s="27">
        <v>0.46</v>
      </c>
      <c r="BI85" s="27">
        <v>0.66</v>
      </c>
      <c r="BJ85" s="27">
        <v>0.51</v>
      </c>
      <c r="BK85" s="27">
        <v>1721</v>
      </c>
    </row>
    <row r="86" spans="1:63" x14ac:dyDescent="0.25">
      <c r="A86">
        <v>28</v>
      </c>
      <c r="B86" t="s">
        <v>35</v>
      </c>
      <c r="C86" t="s">
        <v>8</v>
      </c>
      <c r="D86" s="27">
        <v>0</v>
      </c>
      <c r="E86" s="27">
        <v>34.21</v>
      </c>
      <c r="F86" s="27">
        <v>6.84</v>
      </c>
      <c r="G86" s="27">
        <v>41.06</v>
      </c>
      <c r="H86" s="27">
        <v>288.22000000000003</v>
      </c>
      <c r="I86" s="27">
        <v>284.02</v>
      </c>
      <c r="J86" s="27">
        <v>293.45999999999998</v>
      </c>
      <c r="K86" s="27">
        <v>288.52999999999997</v>
      </c>
      <c r="L86" s="27">
        <v>0.18</v>
      </c>
      <c r="M86" s="27">
        <v>0.21</v>
      </c>
      <c r="N86" s="27">
        <v>0.39</v>
      </c>
      <c r="O86" s="27">
        <v>0</v>
      </c>
      <c r="P86" s="27">
        <v>97.71</v>
      </c>
      <c r="Q86" s="27">
        <v>19.54</v>
      </c>
      <c r="R86" s="27">
        <v>117.25</v>
      </c>
      <c r="S86" s="27">
        <v>280.74</v>
      </c>
      <c r="T86" s="27">
        <v>277.66000000000003</v>
      </c>
      <c r="U86" s="27">
        <v>285</v>
      </c>
      <c r="V86" s="27">
        <v>280.75</v>
      </c>
      <c r="W86" s="27">
        <v>0.12</v>
      </c>
      <c r="X86" s="27">
        <v>0.1</v>
      </c>
      <c r="Y86" s="27">
        <v>0.22</v>
      </c>
      <c r="Z86" s="27">
        <v>0</v>
      </c>
      <c r="AA86" s="27">
        <v>19.239999999999998</v>
      </c>
      <c r="AB86" s="27">
        <v>3.85</v>
      </c>
      <c r="AC86" s="27">
        <v>23.1</v>
      </c>
      <c r="AD86" s="27">
        <v>286.70999999999998</v>
      </c>
      <c r="AE86" s="27">
        <v>282.23</v>
      </c>
      <c r="AF86" s="27">
        <v>292.11</v>
      </c>
      <c r="AG86" s="27">
        <v>286.98</v>
      </c>
      <c r="AH86" s="27">
        <v>0.19</v>
      </c>
      <c r="AI86" s="27">
        <v>0.2</v>
      </c>
      <c r="AJ86" s="27">
        <v>0.49</v>
      </c>
      <c r="AK86" s="27">
        <v>0</v>
      </c>
      <c r="AL86" s="27">
        <v>0.14000000000000001</v>
      </c>
      <c r="AM86" s="27">
        <v>0.03</v>
      </c>
      <c r="AN86" s="27">
        <v>0.17</v>
      </c>
      <c r="AO86" s="27">
        <v>296.41000000000003</v>
      </c>
      <c r="AP86" s="27">
        <v>291.02</v>
      </c>
      <c r="AQ86" s="27">
        <v>302.62</v>
      </c>
      <c r="AR86" s="27">
        <v>297.02999999999997</v>
      </c>
      <c r="AS86" s="27">
        <v>0.41</v>
      </c>
      <c r="AT86" s="27">
        <v>0.43</v>
      </c>
      <c r="AU86" s="27">
        <v>0.72</v>
      </c>
      <c r="AV86" s="27">
        <v>0</v>
      </c>
      <c r="AW86" s="27">
        <v>20.260000000000002</v>
      </c>
      <c r="AX86" s="27">
        <v>4.05</v>
      </c>
      <c r="AY86" s="27">
        <v>24.31</v>
      </c>
      <c r="AZ86" s="27">
        <v>288.97000000000003</v>
      </c>
      <c r="BA86" s="27">
        <v>285.14999999999998</v>
      </c>
      <c r="BB86" s="27">
        <v>294.08999999999997</v>
      </c>
      <c r="BC86" s="27">
        <v>289.33</v>
      </c>
      <c r="BD86" s="27">
        <v>0.17</v>
      </c>
      <c r="BE86" s="27">
        <v>0.23</v>
      </c>
      <c r="BF86" s="27">
        <v>0.32</v>
      </c>
      <c r="BG86" s="27">
        <v>289.33</v>
      </c>
      <c r="BH86" s="27">
        <v>0.17</v>
      </c>
      <c r="BI86" s="27">
        <v>0.23</v>
      </c>
      <c r="BJ86" s="27">
        <v>0.32</v>
      </c>
      <c r="BK86" s="27">
        <v>16771.09</v>
      </c>
    </row>
    <row r="87" spans="1:63" x14ac:dyDescent="0.25">
      <c r="A87">
        <v>29</v>
      </c>
      <c r="B87" t="s">
        <v>36</v>
      </c>
      <c r="C87" t="s">
        <v>6</v>
      </c>
      <c r="D87" s="27">
        <v>0.01</v>
      </c>
      <c r="E87" s="27">
        <v>0.46</v>
      </c>
      <c r="F87" s="27">
        <v>0.1</v>
      </c>
      <c r="G87" s="27">
        <v>0.55000000000000004</v>
      </c>
      <c r="H87" s="27">
        <v>290.62</v>
      </c>
      <c r="I87" s="27">
        <v>286.74</v>
      </c>
      <c r="J87" s="27">
        <v>295.89</v>
      </c>
      <c r="K87" s="27">
        <v>291.08999999999997</v>
      </c>
      <c r="L87" s="27">
        <v>2.0299999999999998</v>
      </c>
      <c r="M87" s="27">
        <v>3.34</v>
      </c>
      <c r="N87" s="27">
        <v>0.42</v>
      </c>
      <c r="O87" s="27">
        <v>0</v>
      </c>
      <c r="P87" s="27">
        <v>1</v>
      </c>
      <c r="Q87" s="27">
        <v>0.2</v>
      </c>
      <c r="R87" s="27">
        <v>1.2</v>
      </c>
      <c r="S87" s="27">
        <v>285.67</v>
      </c>
      <c r="T87" s="27">
        <v>282.57</v>
      </c>
      <c r="U87" s="27">
        <v>290.27999999999997</v>
      </c>
      <c r="V87" s="27">
        <v>285.76</v>
      </c>
      <c r="W87" s="27">
        <v>2.14</v>
      </c>
      <c r="X87" s="27">
        <v>3.35</v>
      </c>
      <c r="Y87" s="27">
        <v>0.34</v>
      </c>
      <c r="Z87" s="27">
        <v>0</v>
      </c>
      <c r="AA87" s="27">
        <v>0.47</v>
      </c>
      <c r="AB87" s="27">
        <v>0.09</v>
      </c>
      <c r="AC87" s="27">
        <v>0.56000000000000005</v>
      </c>
      <c r="AD87" s="27">
        <v>289.51</v>
      </c>
      <c r="AE87" s="27">
        <v>285.52</v>
      </c>
      <c r="AF87" s="27">
        <v>294.94</v>
      </c>
      <c r="AG87" s="27">
        <v>289.99</v>
      </c>
      <c r="AH87" s="27">
        <v>2.27</v>
      </c>
      <c r="AI87" s="27">
        <v>3.38</v>
      </c>
      <c r="AJ87" s="27">
        <v>1.1299999999999999</v>
      </c>
      <c r="AK87" s="27">
        <v>0.02</v>
      </c>
      <c r="AL87" s="27">
        <v>0.03</v>
      </c>
      <c r="AM87" s="27">
        <v>0.02</v>
      </c>
      <c r="AN87" s="27">
        <v>0.05</v>
      </c>
      <c r="AO87" s="27">
        <v>295.72000000000003</v>
      </c>
      <c r="AP87" s="27">
        <v>291.02</v>
      </c>
      <c r="AQ87" s="27">
        <v>301.49</v>
      </c>
      <c r="AR87" s="27">
        <v>296.45999999999998</v>
      </c>
      <c r="AS87" s="27">
        <v>2.08</v>
      </c>
      <c r="AT87" s="27">
        <v>3.44</v>
      </c>
      <c r="AU87" s="27">
        <v>0.68</v>
      </c>
      <c r="AV87" s="27">
        <v>0</v>
      </c>
      <c r="AW87" s="27">
        <v>0.32</v>
      </c>
      <c r="AX87" s="27">
        <v>7.0000000000000007E-2</v>
      </c>
      <c r="AY87" s="27">
        <v>0.39</v>
      </c>
      <c r="AZ87" s="27">
        <v>291.57</v>
      </c>
      <c r="BA87" s="27">
        <v>287.88</v>
      </c>
      <c r="BB87" s="27">
        <v>296.86</v>
      </c>
      <c r="BC87" s="27">
        <v>292.14999999999998</v>
      </c>
      <c r="BD87" s="27">
        <v>1.73</v>
      </c>
      <c r="BE87" s="27">
        <v>3.28</v>
      </c>
      <c r="BF87" s="27">
        <v>-0.35</v>
      </c>
      <c r="BG87" s="27">
        <v>292.14999999999998</v>
      </c>
      <c r="BH87" s="27">
        <v>1.73</v>
      </c>
      <c r="BI87" s="27">
        <v>3.28</v>
      </c>
      <c r="BJ87" s="27">
        <v>-0.35</v>
      </c>
      <c r="BK87" s="27">
        <v>8.99</v>
      </c>
    </row>
    <row r="88" spans="1:63" x14ac:dyDescent="0.25">
      <c r="A88">
        <v>29</v>
      </c>
      <c r="B88" t="s">
        <v>36</v>
      </c>
      <c r="C88" t="s">
        <v>7</v>
      </c>
      <c r="D88" s="27">
        <v>0.52</v>
      </c>
      <c r="E88" s="27">
        <v>19.14</v>
      </c>
      <c r="F88" s="27">
        <v>4.1399999999999997</v>
      </c>
      <c r="G88" s="27">
        <v>23.28</v>
      </c>
      <c r="H88" s="27">
        <v>288.02999999999997</v>
      </c>
      <c r="I88" s="27">
        <v>282.32</v>
      </c>
      <c r="J88" s="27">
        <v>295.94</v>
      </c>
      <c r="K88" s="27">
        <v>288.12</v>
      </c>
      <c r="L88" s="27">
        <v>0.69</v>
      </c>
      <c r="M88" s="27">
        <v>1.1200000000000001</v>
      </c>
      <c r="N88" s="27">
        <v>0.44</v>
      </c>
      <c r="O88" s="27">
        <v>0</v>
      </c>
      <c r="P88" s="27">
        <v>45.84</v>
      </c>
      <c r="Q88" s="27">
        <v>9.17</v>
      </c>
      <c r="R88" s="27">
        <v>55.01</v>
      </c>
      <c r="S88" s="27">
        <v>280.13</v>
      </c>
      <c r="T88" s="27">
        <v>275.85000000000002</v>
      </c>
      <c r="U88" s="27">
        <v>286.89999999999998</v>
      </c>
      <c r="V88" s="27">
        <v>280.19</v>
      </c>
      <c r="W88" s="27">
        <v>0.82</v>
      </c>
      <c r="X88" s="27">
        <v>1.1399999999999999</v>
      </c>
      <c r="Y88" s="27">
        <v>0.52</v>
      </c>
      <c r="Z88" s="27">
        <v>7.0000000000000007E-2</v>
      </c>
      <c r="AA88" s="27">
        <v>17.03</v>
      </c>
      <c r="AB88" s="27">
        <v>3.45</v>
      </c>
      <c r="AC88" s="27">
        <v>20.48</v>
      </c>
      <c r="AD88" s="27">
        <v>287</v>
      </c>
      <c r="AE88" s="27">
        <v>281.02</v>
      </c>
      <c r="AF88" s="27">
        <v>294.98</v>
      </c>
      <c r="AG88" s="27">
        <v>287.17</v>
      </c>
      <c r="AH88" s="27">
        <v>0.73</v>
      </c>
      <c r="AI88" s="27">
        <v>1.07</v>
      </c>
      <c r="AJ88" s="27">
        <v>0.67</v>
      </c>
      <c r="AK88" s="27">
        <v>1.81</v>
      </c>
      <c r="AL88" s="27">
        <v>0.6</v>
      </c>
      <c r="AM88" s="27">
        <v>1.21</v>
      </c>
      <c r="AN88" s="27">
        <v>1.81</v>
      </c>
      <c r="AO88" s="27">
        <v>296.35000000000002</v>
      </c>
      <c r="AP88" s="27">
        <v>289.31</v>
      </c>
      <c r="AQ88" s="27">
        <v>305.02</v>
      </c>
      <c r="AR88" s="27">
        <v>296.33</v>
      </c>
      <c r="AS88" s="27">
        <v>0.77</v>
      </c>
      <c r="AT88" s="27">
        <v>1.25</v>
      </c>
      <c r="AU88" s="27">
        <v>0.59</v>
      </c>
      <c r="AV88" s="27">
        <v>0.21</v>
      </c>
      <c r="AW88" s="27">
        <v>12.95</v>
      </c>
      <c r="AX88" s="27">
        <v>2.72</v>
      </c>
      <c r="AY88" s="27">
        <v>15.67</v>
      </c>
      <c r="AZ88" s="27">
        <v>288.64</v>
      </c>
      <c r="BA88" s="27">
        <v>283.13</v>
      </c>
      <c r="BB88" s="27">
        <v>296.89</v>
      </c>
      <c r="BC88" s="27">
        <v>288.83</v>
      </c>
      <c r="BD88" s="27">
        <v>0.61</v>
      </c>
      <c r="BE88" s="27">
        <v>1.18</v>
      </c>
      <c r="BF88" s="27">
        <v>0.17</v>
      </c>
      <c r="BG88" s="27">
        <v>288.83</v>
      </c>
      <c r="BH88" s="27">
        <v>0.61</v>
      </c>
      <c r="BI88" s="27">
        <v>1.18</v>
      </c>
      <c r="BJ88" s="27">
        <v>0.17</v>
      </c>
      <c r="BK88" s="27">
        <v>1364.85</v>
      </c>
    </row>
    <row r="89" spans="1:63" x14ac:dyDescent="0.25">
      <c r="A89">
        <v>29</v>
      </c>
      <c r="B89" t="s">
        <v>36</v>
      </c>
      <c r="C89" t="s">
        <v>8</v>
      </c>
      <c r="D89" s="27">
        <v>1</v>
      </c>
      <c r="E89" s="27">
        <v>39.15</v>
      </c>
      <c r="F89" s="27">
        <v>8.43</v>
      </c>
      <c r="G89" s="27">
        <v>47.58</v>
      </c>
      <c r="H89" s="27">
        <v>287.33</v>
      </c>
      <c r="I89" s="27">
        <v>281.29000000000002</v>
      </c>
      <c r="J89" s="27">
        <v>295.76</v>
      </c>
      <c r="K89" s="27">
        <v>287.42</v>
      </c>
      <c r="L89" s="27">
        <v>0.3</v>
      </c>
      <c r="M89" s="27">
        <v>0.35</v>
      </c>
      <c r="N89" s="27">
        <v>0.57999999999999996</v>
      </c>
      <c r="O89" s="27">
        <v>0</v>
      </c>
      <c r="P89" s="27">
        <v>93.6</v>
      </c>
      <c r="Q89" s="27">
        <v>18.72</v>
      </c>
      <c r="R89" s="27">
        <v>112.32</v>
      </c>
      <c r="S89" s="27">
        <v>279.45999999999998</v>
      </c>
      <c r="T89" s="27">
        <v>274.89999999999998</v>
      </c>
      <c r="U89" s="27">
        <v>286.79000000000002</v>
      </c>
      <c r="V89" s="27">
        <v>279.52</v>
      </c>
      <c r="W89" s="27">
        <v>0.4</v>
      </c>
      <c r="X89" s="27">
        <v>0.4</v>
      </c>
      <c r="Y89" s="27">
        <v>0.68</v>
      </c>
      <c r="Z89" s="27">
        <v>0.09</v>
      </c>
      <c r="AA89" s="27">
        <v>34.020000000000003</v>
      </c>
      <c r="AB89" s="27">
        <v>6.86</v>
      </c>
      <c r="AC89" s="27">
        <v>40.880000000000003</v>
      </c>
      <c r="AD89" s="27">
        <v>286.27</v>
      </c>
      <c r="AE89" s="27">
        <v>279.99</v>
      </c>
      <c r="AF89" s="27">
        <v>294.64</v>
      </c>
      <c r="AG89" s="27">
        <v>286.42</v>
      </c>
      <c r="AH89" s="27">
        <v>0.28000000000000003</v>
      </c>
      <c r="AI89" s="27">
        <v>0.28000000000000003</v>
      </c>
      <c r="AJ89" s="27">
        <v>0.62</v>
      </c>
      <c r="AK89" s="27">
        <v>3.51</v>
      </c>
      <c r="AL89" s="27">
        <v>0.74</v>
      </c>
      <c r="AM89" s="27">
        <v>2.25</v>
      </c>
      <c r="AN89" s="27">
        <v>2.99</v>
      </c>
      <c r="AO89" s="27">
        <v>295.62</v>
      </c>
      <c r="AP89" s="27">
        <v>288.22000000000003</v>
      </c>
      <c r="AQ89" s="27">
        <v>304.76</v>
      </c>
      <c r="AR89" s="27">
        <v>295.60000000000002</v>
      </c>
      <c r="AS89" s="27">
        <v>0.4</v>
      </c>
      <c r="AT89" s="27">
        <v>0.44</v>
      </c>
      <c r="AU89" s="27">
        <v>0.71</v>
      </c>
      <c r="AV89" s="27">
        <v>0.39</v>
      </c>
      <c r="AW89" s="27">
        <v>28.05</v>
      </c>
      <c r="AX89" s="27">
        <v>5.84</v>
      </c>
      <c r="AY89" s="27">
        <v>33.89</v>
      </c>
      <c r="AZ89" s="27">
        <v>288</v>
      </c>
      <c r="BA89" s="27">
        <v>282.06</v>
      </c>
      <c r="BB89" s="27">
        <v>296.86</v>
      </c>
      <c r="BC89" s="27">
        <v>288.14999999999998</v>
      </c>
      <c r="BD89" s="27">
        <v>0.28999999999999998</v>
      </c>
      <c r="BE89" s="27">
        <v>0.41</v>
      </c>
      <c r="BF89" s="27">
        <v>0.48</v>
      </c>
      <c r="BG89" s="27">
        <v>288.14999999999998</v>
      </c>
      <c r="BH89" s="27">
        <v>0.28999999999999998</v>
      </c>
      <c r="BI89" s="27">
        <v>0.41</v>
      </c>
      <c r="BJ89" s="27">
        <v>0.48</v>
      </c>
      <c r="BK89" s="27">
        <v>7808.97</v>
      </c>
    </row>
    <row r="90" spans="1:63" x14ac:dyDescent="0.25">
      <c r="A90">
        <v>30</v>
      </c>
      <c r="B90" t="s">
        <v>37</v>
      </c>
      <c r="C90" t="s">
        <v>6</v>
      </c>
      <c r="D90" s="27">
        <v>0</v>
      </c>
      <c r="E90" s="27">
        <v>0.48</v>
      </c>
      <c r="F90" s="27">
        <v>0.1</v>
      </c>
      <c r="G90" s="27">
        <v>0.57999999999999996</v>
      </c>
      <c r="H90" s="27">
        <v>290.38</v>
      </c>
      <c r="I90" s="27">
        <v>286.17</v>
      </c>
      <c r="J90" s="27">
        <v>295.88</v>
      </c>
      <c r="K90" s="27">
        <v>290.79000000000002</v>
      </c>
      <c r="L90" s="27">
        <v>2.0699999999999998</v>
      </c>
      <c r="M90" s="27">
        <v>2.91</v>
      </c>
      <c r="N90" s="27">
        <v>1.18</v>
      </c>
      <c r="O90" s="27">
        <v>0</v>
      </c>
      <c r="P90" s="27">
        <v>0.05</v>
      </c>
      <c r="Q90" s="27">
        <v>0.01</v>
      </c>
      <c r="R90" s="27">
        <v>0.06</v>
      </c>
      <c r="S90" s="27">
        <v>294.68</v>
      </c>
      <c r="T90" s="27">
        <v>289.89999999999998</v>
      </c>
      <c r="U90" s="27">
        <v>300.64</v>
      </c>
      <c r="V90" s="27">
        <v>295.27</v>
      </c>
      <c r="W90" s="27">
        <v>2.13</v>
      </c>
      <c r="X90" s="27">
        <v>2.89</v>
      </c>
      <c r="Y90" s="27">
        <v>1.64</v>
      </c>
      <c r="Z90" s="27">
        <v>0</v>
      </c>
      <c r="AA90" s="27">
        <v>0.4</v>
      </c>
      <c r="AB90" s="27">
        <v>0.08</v>
      </c>
      <c r="AC90" s="27">
        <v>0.49</v>
      </c>
      <c r="AD90" s="27">
        <v>290.55</v>
      </c>
      <c r="AE90" s="27">
        <v>286.70999999999998</v>
      </c>
      <c r="AF90" s="27">
        <v>295.93</v>
      </c>
      <c r="AG90" s="27">
        <v>291.02</v>
      </c>
      <c r="AH90" s="27">
        <v>1.86</v>
      </c>
      <c r="AI90" s="27">
        <v>2.76</v>
      </c>
      <c r="AJ90" s="27">
        <v>0.78</v>
      </c>
      <c r="AK90" s="27">
        <v>0</v>
      </c>
      <c r="AL90" s="27">
        <v>1.03</v>
      </c>
      <c r="AM90" s="27">
        <v>0.21</v>
      </c>
      <c r="AN90" s="27">
        <v>1.23</v>
      </c>
      <c r="AO90" s="27">
        <v>286.02</v>
      </c>
      <c r="AP90" s="27">
        <v>282.47000000000003</v>
      </c>
      <c r="AQ90" s="27">
        <v>291.08</v>
      </c>
      <c r="AR90" s="27">
        <v>286.14</v>
      </c>
      <c r="AS90" s="27">
        <v>2.06</v>
      </c>
      <c r="AT90" s="27">
        <v>2.95</v>
      </c>
      <c r="AU90" s="27">
        <v>0.68</v>
      </c>
      <c r="AV90" s="27">
        <v>0</v>
      </c>
      <c r="AW90" s="27">
        <v>0.44</v>
      </c>
      <c r="AX90" s="27">
        <v>0.09</v>
      </c>
      <c r="AY90" s="27">
        <v>0.53</v>
      </c>
      <c r="AZ90" s="27">
        <v>290.23</v>
      </c>
      <c r="BA90" s="27">
        <v>285.58</v>
      </c>
      <c r="BB90" s="27">
        <v>295.83</v>
      </c>
      <c r="BC90" s="27">
        <v>290.72000000000003</v>
      </c>
      <c r="BD90" s="27">
        <v>2.15</v>
      </c>
      <c r="BE90" s="27">
        <v>2.95</v>
      </c>
      <c r="BF90" s="27">
        <v>1.51</v>
      </c>
      <c r="BG90" s="27">
        <v>290.72000000000003</v>
      </c>
      <c r="BH90" s="27">
        <v>2.15</v>
      </c>
      <c r="BI90" s="27">
        <v>2.95</v>
      </c>
      <c r="BJ90" s="27">
        <v>1.51</v>
      </c>
      <c r="BK90" s="27">
        <v>10.59</v>
      </c>
    </row>
    <row r="91" spans="1:63" x14ac:dyDescent="0.25">
      <c r="A91">
        <v>30</v>
      </c>
      <c r="B91" t="s">
        <v>37</v>
      </c>
      <c r="C91" t="s">
        <v>7</v>
      </c>
      <c r="D91" s="27">
        <v>0</v>
      </c>
      <c r="E91" s="27">
        <v>9.99</v>
      </c>
      <c r="F91" s="27">
        <v>2</v>
      </c>
      <c r="G91" s="27">
        <v>11.98</v>
      </c>
      <c r="H91" s="27">
        <v>290.17</v>
      </c>
      <c r="I91" s="27">
        <v>285.45</v>
      </c>
      <c r="J91" s="27">
        <v>296.60000000000002</v>
      </c>
      <c r="K91" s="27">
        <v>290.55</v>
      </c>
      <c r="L91" s="27">
        <v>0.55000000000000004</v>
      </c>
      <c r="M91" s="27">
        <v>0.98</v>
      </c>
      <c r="N91" s="27">
        <v>0.22</v>
      </c>
      <c r="O91" s="27">
        <v>0</v>
      </c>
      <c r="P91" s="27">
        <v>0.39</v>
      </c>
      <c r="Q91" s="27">
        <v>0.08</v>
      </c>
      <c r="R91" s="27">
        <v>0.47</v>
      </c>
      <c r="S91" s="27">
        <v>295.56</v>
      </c>
      <c r="T91" s="27">
        <v>290.11</v>
      </c>
      <c r="U91" s="27">
        <v>302.39</v>
      </c>
      <c r="V91" s="27">
        <v>296.16000000000003</v>
      </c>
      <c r="W91" s="27">
        <v>0.7</v>
      </c>
      <c r="X91" s="27">
        <v>1.1000000000000001</v>
      </c>
      <c r="Y91" s="27">
        <v>0.52</v>
      </c>
      <c r="Z91" s="27">
        <v>0</v>
      </c>
      <c r="AA91" s="27">
        <v>6.16</v>
      </c>
      <c r="AB91" s="27">
        <v>1.23</v>
      </c>
      <c r="AC91" s="27">
        <v>7.39</v>
      </c>
      <c r="AD91" s="27">
        <v>290.12</v>
      </c>
      <c r="AE91" s="27">
        <v>285.87</v>
      </c>
      <c r="AF91" s="27">
        <v>296.38</v>
      </c>
      <c r="AG91" s="27">
        <v>290.47000000000003</v>
      </c>
      <c r="AH91" s="27">
        <v>0.47</v>
      </c>
      <c r="AI91" s="27">
        <v>0.97</v>
      </c>
      <c r="AJ91" s="27">
        <v>0.04</v>
      </c>
      <c r="AK91" s="27">
        <v>0</v>
      </c>
      <c r="AL91" s="27">
        <v>29.22</v>
      </c>
      <c r="AM91" s="27">
        <v>5.85</v>
      </c>
      <c r="AN91" s="27">
        <v>35.07</v>
      </c>
      <c r="AO91" s="27">
        <v>284.52999999999997</v>
      </c>
      <c r="AP91" s="27">
        <v>280.58</v>
      </c>
      <c r="AQ91" s="27">
        <v>290.52</v>
      </c>
      <c r="AR91" s="27">
        <v>284.62</v>
      </c>
      <c r="AS91" s="27">
        <v>0.39</v>
      </c>
      <c r="AT91" s="27">
        <v>0.86</v>
      </c>
      <c r="AU91" s="27">
        <v>-0.14000000000000001</v>
      </c>
      <c r="AV91" s="27">
        <v>0</v>
      </c>
      <c r="AW91" s="27">
        <v>4.18</v>
      </c>
      <c r="AX91" s="27">
        <v>0.84</v>
      </c>
      <c r="AY91" s="27">
        <v>5.01</v>
      </c>
      <c r="AZ91" s="27">
        <v>290.45</v>
      </c>
      <c r="BA91" s="27">
        <v>285.2</v>
      </c>
      <c r="BB91" s="27">
        <v>297.11</v>
      </c>
      <c r="BC91" s="27">
        <v>290.93</v>
      </c>
      <c r="BD91" s="27">
        <v>0.53</v>
      </c>
      <c r="BE91" s="27">
        <v>0.92</v>
      </c>
      <c r="BF91" s="27">
        <v>0.33</v>
      </c>
      <c r="BG91" s="27">
        <v>290.93</v>
      </c>
      <c r="BH91" s="27">
        <v>0.53</v>
      </c>
      <c r="BI91" s="27">
        <v>0.92</v>
      </c>
      <c r="BJ91" s="27">
        <v>0.33</v>
      </c>
      <c r="BK91" s="27">
        <v>2532.0500000000002</v>
      </c>
    </row>
    <row r="92" spans="1:63" x14ac:dyDescent="0.25">
      <c r="A92">
        <v>30</v>
      </c>
      <c r="B92" t="s">
        <v>37</v>
      </c>
      <c r="C92" t="s">
        <v>8</v>
      </c>
      <c r="D92" s="27">
        <v>0</v>
      </c>
      <c r="E92" s="27">
        <v>8.48</v>
      </c>
      <c r="F92" s="27">
        <v>1.7</v>
      </c>
      <c r="G92" s="27">
        <v>10.17</v>
      </c>
      <c r="H92" s="27">
        <v>289.99</v>
      </c>
      <c r="I92" s="27">
        <v>285.07</v>
      </c>
      <c r="J92" s="27">
        <v>296.45999999999998</v>
      </c>
      <c r="K92" s="27">
        <v>290.32</v>
      </c>
      <c r="L92" s="27">
        <v>0.54</v>
      </c>
      <c r="M92" s="27">
        <v>0.77</v>
      </c>
      <c r="N92" s="27">
        <v>0.28999999999999998</v>
      </c>
      <c r="O92" s="27">
        <v>0</v>
      </c>
      <c r="P92" s="27">
        <v>0.33</v>
      </c>
      <c r="Q92" s="27">
        <v>7.0000000000000007E-2</v>
      </c>
      <c r="R92" s="27">
        <v>0.4</v>
      </c>
      <c r="S92" s="27">
        <v>295.39999999999998</v>
      </c>
      <c r="T92" s="27">
        <v>289.72000000000003</v>
      </c>
      <c r="U92" s="27">
        <v>302.27999999999997</v>
      </c>
      <c r="V92" s="27">
        <v>295.89999999999998</v>
      </c>
      <c r="W92" s="27">
        <v>0.62</v>
      </c>
      <c r="X92" s="27">
        <v>0.84</v>
      </c>
      <c r="Y92" s="27">
        <v>0.48</v>
      </c>
      <c r="Z92" s="27">
        <v>0</v>
      </c>
      <c r="AA92" s="27">
        <v>3.39</v>
      </c>
      <c r="AB92" s="27">
        <v>0.68</v>
      </c>
      <c r="AC92" s="27">
        <v>4.07</v>
      </c>
      <c r="AD92" s="27">
        <v>290.05</v>
      </c>
      <c r="AE92" s="27">
        <v>285.57</v>
      </c>
      <c r="AF92" s="27">
        <v>296.33999999999997</v>
      </c>
      <c r="AG92" s="27">
        <v>290.38</v>
      </c>
      <c r="AH92" s="27">
        <v>0.56000000000000005</v>
      </c>
      <c r="AI92" s="27">
        <v>0.81</v>
      </c>
      <c r="AJ92" s="27">
        <v>0.22</v>
      </c>
      <c r="AK92" s="27">
        <v>0</v>
      </c>
      <c r="AL92" s="27">
        <v>25.69</v>
      </c>
      <c r="AM92" s="27">
        <v>5.14</v>
      </c>
      <c r="AN92" s="27">
        <v>30.83</v>
      </c>
      <c r="AO92" s="27">
        <v>284.36</v>
      </c>
      <c r="AP92" s="27">
        <v>280.25</v>
      </c>
      <c r="AQ92" s="27">
        <v>290.42</v>
      </c>
      <c r="AR92" s="27">
        <v>284.45</v>
      </c>
      <c r="AS92" s="27">
        <v>0.45</v>
      </c>
      <c r="AT92" s="27">
        <v>0.68</v>
      </c>
      <c r="AU92" s="27">
        <v>0.09</v>
      </c>
      <c r="AV92" s="27">
        <v>0</v>
      </c>
      <c r="AW92" s="27">
        <v>4.5</v>
      </c>
      <c r="AX92" s="27">
        <v>0.9</v>
      </c>
      <c r="AY92" s="27">
        <v>5.41</v>
      </c>
      <c r="AZ92" s="27">
        <v>290.13</v>
      </c>
      <c r="BA92" s="27">
        <v>284.70999999999998</v>
      </c>
      <c r="BB92" s="27">
        <v>296.77999999999997</v>
      </c>
      <c r="BC92" s="27">
        <v>290.54000000000002</v>
      </c>
      <c r="BD92" s="27">
        <v>0.43</v>
      </c>
      <c r="BE92" s="27">
        <v>0.65</v>
      </c>
      <c r="BF92" s="27">
        <v>0.26</v>
      </c>
      <c r="BG92" s="27">
        <v>290.54000000000002</v>
      </c>
      <c r="BH92" s="27">
        <v>0.43</v>
      </c>
      <c r="BI92" s="27">
        <v>0.65</v>
      </c>
      <c r="BJ92" s="27">
        <v>0.26</v>
      </c>
      <c r="BK92" s="27">
        <v>7603.91</v>
      </c>
    </row>
    <row r="93" spans="1:63" x14ac:dyDescent="0.25">
      <c r="A93">
        <v>31</v>
      </c>
      <c r="B93" t="s">
        <v>38</v>
      </c>
      <c r="C93" t="s">
        <v>6</v>
      </c>
      <c r="D93" s="27">
        <v>0</v>
      </c>
      <c r="E93" s="27">
        <v>0.1</v>
      </c>
      <c r="F93" s="27">
        <v>0.02</v>
      </c>
      <c r="G93" s="27">
        <v>0.12</v>
      </c>
      <c r="H93" s="27">
        <v>295.36</v>
      </c>
      <c r="I93" s="27">
        <v>292.11</v>
      </c>
      <c r="J93" s="27">
        <v>300.39999999999998</v>
      </c>
      <c r="K93" s="27">
        <v>296.73</v>
      </c>
      <c r="L93" s="27">
        <v>1.61</v>
      </c>
      <c r="M93" s="27">
        <v>2.44</v>
      </c>
      <c r="N93" s="27">
        <v>0.72</v>
      </c>
      <c r="O93" s="27">
        <v>0</v>
      </c>
      <c r="P93" s="27">
        <v>0.08</v>
      </c>
      <c r="Q93" s="27">
        <v>0.02</v>
      </c>
      <c r="R93" s="27">
        <v>0.1</v>
      </c>
      <c r="S93" s="27">
        <v>296.43</v>
      </c>
      <c r="T93" s="27">
        <v>293.08999999999997</v>
      </c>
      <c r="U93" s="27">
        <v>301.61</v>
      </c>
      <c r="V93" s="27">
        <v>297.95</v>
      </c>
      <c r="W93" s="27">
        <v>1.65</v>
      </c>
      <c r="X93" s="27">
        <v>2.4700000000000002</v>
      </c>
      <c r="Y93" s="27">
        <v>0.75</v>
      </c>
      <c r="Z93" s="27">
        <v>0</v>
      </c>
      <c r="AA93" s="27">
        <v>0.08</v>
      </c>
      <c r="AB93" s="27">
        <v>0.02</v>
      </c>
      <c r="AC93" s="27">
        <v>0.1</v>
      </c>
      <c r="AD93" s="27">
        <v>296.25</v>
      </c>
      <c r="AE93" s="27">
        <v>293.08</v>
      </c>
      <c r="AF93" s="27">
        <v>301.23</v>
      </c>
      <c r="AG93" s="27">
        <v>297.83999999999997</v>
      </c>
      <c r="AH93" s="27">
        <v>1.63</v>
      </c>
      <c r="AI93" s="27">
        <v>2.41</v>
      </c>
      <c r="AJ93" s="27">
        <v>0.8</v>
      </c>
      <c r="AK93" s="27">
        <v>0</v>
      </c>
      <c r="AL93" s="27">
        <v>0.13</v>
      </c>
      <c r="AM93" s="27">
        <v>0.03</v>
      </c>
      <c r="AN93" s="27">
        <v>0.16</v>
      </c>
      <c r="AO93" s="27">
        <v>294.10000000000002</v>
      </c>
      <c r="AP93" s="27">
        <v>290.97000000000003</v>
      </c>
      <c r="AQ93" s="27">
        <v>298.97000000000003</v>
      </c>
      <c r="AR93" s="27">
        <v>295.22000000000003</v>
      </c>
      <c r="AS93" s="27">
        <v>1.55</v>
      </c>
      <c r="AT93" s="27">
        <v>2.38</v>
      </c>
      <c r="AU93" s="27">
        <v>0.63</v>
      </c>
      <c r="AV93" s="27">
        <v>0</v>
      </c>
      <c r="AW93" s="27">
        <v>0.1</v>
      </c>
      <c r="AX93" s="27">
        <v>0.02</v>
      </c>
      <c r="AY93" s="27">
        <v>0.12</v>
      </c>
      <c r="AZ93" s="27">
        <v>294.64</v>
      </c>
      <c r="BA93" s="27">
        <v>291.26</v>
      </c>
      <c r="BB93" s="27">
        <v>299.73</v>
      </c>
      <c r="BC93" s="27">
        <v>295.88</v>
      </c>
      <c r="BD93" s="27">
        <v>1.59</v>
      </c>
      <c r="BE93" s="27">
        <v>2.48</v>
      </c>
      <c r="BF93" s="27">
        <v>0.68</v>
      </c>
      <c r="BG93" s="27">
        <v>295.88</v>
      </c>
      <c r="BH93" s="27">
        <v>1.59</v>
      </c>
      <c r="BI93" s="27">
        <v>2.48</v>
      </c>
      <c r="BJ93" s="27">
        <v>0.68</v>
      </c>
      <c r="BK93" s="27">
        <v>57.99</v>
      </c>
    </row>
    <row r="94" spans="1:63" x14ac:dyDescent="0.25">
      <c r="A94">
        <v>31</v>
      </c>
      <c r="B94" t="s">
        <v>38</v>
      </c>
      <c r="C94" t="s">
        <v>7</v>
      </c>
      <c r="D94" s="27">
        <v>0</v>
      </c>
      <c r="E94" s="27">
        <v>0.08</v>
      </c>
      <c r="F94" s="27">
        <v>0.02</v>
      </c>
      <c r="G94" s="27">
        <v>0.09</v>
      </c>
      <c r="H94" s="27">
        <v>297.18</v>
      </c>
      <c r="I94" s="27">
        <v>293.5</v>
      </c>
      <c r="J94" s="27">
        <v>302.89999999999998</v>
      </c>
      <c r="K94" s="27">
        <v>299.12</v>
      </c>
      <c r="L94" s="27">
        <v>0.5</v>
      </c>
      <c r="M94" s="27">
        <v>1.01</v>
      </c>
      <c r="N94" s="27">
        <v>0.05</v>
      </c>
      <c r="O94" s="27">
        <v>0</v>
      </c>
      <c r="P94" s="27">
        <v>7.0000000000000007E-2</v>
      </c>
      <c r="Q94" s="27">
        <v>0.01</v>
      </c>
      <c r="R94" s="27">
        <v>0.09</v>
      </c>
      <c r="S94" s="27">
        <v>297.33999999999997</v>
      </c>
      <c r="T94" s="27">
        <v>293.5</v>
      </c>
      <c r="U94" s="27">
        <v>303.24</v>
      </c>
      <c r="V94" s="27">
        <v>298.88</v>
      </c>
      <c r="W94" s="27">
        <v>0.56000000000000005</v>
      </c>
      <c r="X94" s="27">
        <v>1.05</v>
      </c>
      <c r="Y94" s="27">
        <v>0.11</v>
      </c>
      <c r="Z94" s="27">
        <v>0</v>
      </c>
      <c r="AA94" s="27">
        <v>0.06</v>
      </c>
      <c r="AB94" s="27">
        <v>0.01</v>
      </c>
      <c r="AC94" s="27">
        <v>7.0000000000000007E-2</v>
      </c>
      <c r="AD94" s="27">
        <v>297.67</v>
      </c>
      <c r="AE94" s="27">
        <v>294.02999999999997</v>
      </c>
      <c r="AF94" s="27">
        <v>303.33</v>
      </c>
      <c r="AG94" s="27">
        <v>299.7</v>
      </c>
      <c r="AH94" s="27">
        <v>0.46</v>
      </c>
      <c r="AI94" s="27">
        <v>0.95</v>
      </c>
      <c r="AJ94" s="27">
        <v>0.02</v>
      </c>
      <c r="AK94" s="27">
        <v>0</v>
      </c>
      <c r="AL94" s="27">
        <v>0.11</v>
      </c>
      <c r="AM94" s="27">
        <v>0.02</v>
      </c>
      <c r="AN94" s="27">
        <v>0.13</v>
      </c>
      <c r="AO94" s="27">
        <v>296.64</v>
      </c>
      <c r="AP94" s="27">
        <v>293.08999999999997</v>
      </c>
      <c r="AQ94" s="27">
        <v>302.23</v>
      </c>
      <c r="AR94" s="27">
        <v>298.75</v>
      </c>
      <c r="AS94" s="27">
        <v>0.47</v>
      </c>
      <c r="AT94" s="27">
        <v>0.99</v>
      </c>
      <c r="AU94" s="27">
        <v>-0.01</v>
      </c>
      <c r="AV94" s="27">
        <v>0</v>
      </c>
      <c r="AW94" s="27">
        <v>7.0000000000000007E-2</v>
      </c>
      <c r="AX94" s="27">
        <v>0.01</v>
      </c>
      <c r="AY94" s="27">
        <v>0.09</v>
      </c>
      <c r="AZ94" s="27">
        <v>297.04000000000002</v>
      </c>
      <c r="BA94" s="27">
        <v>293.36</v>
      </c>
      <c r="BB94" s="27">
        <v>302.77</v>
      </c>
      <c r="BC94" s="27">
        <v>299.12</v>
      </c>
      <c r="BD94" s="27">
        <v>0.52</v>
      </c>
      <c r="BE94" s="27">
        <v>1.04</v>
      </c>
      <c r="BF94" s="27">
        <v>0.06</v>
      </c>
      <c r="BG94" s="27">
        <v>299.12</v>
      </c>
      <c r="BH94" s="27">
        <v>0.52</v>
      </c>
      <c r="BI94" s="27">
        <v>1.04</v>
      </c>
      <c r="BJ94" s="27">
        <v>0.06</v>
      </c>
      <c r="BK94" s="27">
        <v>3398.98</v>
      </c>
    </row>
    <row r="95" spans="1:63" x14ac:dyDescent="0.25">
      <c r="A95">
        <v>31</v>
      </c>
      <c r="B95" t="s">
        <v>38</v>
      </c>
      <c r="C95" t="s">
        <v>8</v>
      </c>
      <c r="D95" s="27">
        <v>0</v>
      </c>
      <c r="E95" s="27">
        <v>0.03</v>
      </c>
      <c r="F95" s="27">
        <v>0.01</v>
      </c>
      <c r="G95" s="27">
        <v>0.03</v>
      </c>
      <c r="H95" s="27">
        <v>297.16000000000003</v>
      </c>
      <c r="I95" s="27">
        <v>293.20999999999998</v>
      </c>
      <c r="J95" s="27">
        <v>303.32</v>
      </c>
      <c r="K95" s="27">
        <v>298.99</v>
      </c>
      <c r="L95" s="27">
        <v>0.5</v>
      </c>
      <c r="M95" s="27">
        <v>0.7</v>
      </c>
      <c r="N95" s="27">
        <v>0.51</v>
      </c>
      <c r="O95" s="27">
        <v>0</v>
      </c>
      <c r="P95" s="27">
        <v>0.02</v>
      </c>
      <c r="Q95" s="27">
        <v>0</v>
      </c>
      <c r="R95" s="27">
        <v>0.02</v>
      </c>
      <c r="S95" s="27">
        <v>297.36</v>
      </c>
      <c r="T95" s="27">
        <v>293.26</v>
      </c>
      <c r="U95" s="27">
        <v>303.69</v>
      </c>
      <c r="V95" s="27">
        <v>298.81</v>
      </c>
      <c r="W95" s="27">
        <v>0.56000000000000005</v>
      </c>
      <c r="X95" s="27">
        <v>0.75</v>
      </c>
      <c r="Y95" s="27">
        <v>0.57999999999999996</v>
      </c>
      <c r="Z95" s="27">
        <v>0</v>
      </c>
      <c r="AA95" s="27">
        <v>0.02</v>
      </c>
      <c r="AB95" s="27">
        <v>0</v>
      </c>
      <c r="AC95" s="27">
        <v>0.02</v>
      </c>
      <c r="AD95" s="27">
        <v>297.64999999999998</v>
      </c>
      <c r="AE95" s="27">
        <v>293.74</v>
      </c>
      <c r="AF95" s="27">
        <v>303.75</v>
      </c>
      <c r="AG95" s="27">
        <v>299.58999999999997</v>
      </c>
      <c r="AH95" s="27">
        <v>0.46</v>
      </c>
      <c r="AI95" s="27">
        <v>0.65</v>
      </c>
      <c r="AJ95" s="27">
        <v>0.48</v>
      </c>
      <c r="AK95" s="27">
        <v>0</v>
      </c>
      <c r="AL95" s="27">
        <v>0.05</v>
      </c>
      <c r="AM95" s="27">
        <v>0.01</v>
      </c>
      <c r="AN95" s="27">
        <v>0.06</v>
      </c>
      <c r="AO95" s="27">
        <v>296.58999999999997</v>
      </c>
      <c r="AP95" s="27">
        <v>292.75</v>
      </c>
      <c r="AQ95" s="27">
        <v>302.63</v>
      </c>
      <c r="AR95" s="27">
        <v>298.58</v>
      </c>
      <c r="AS95" s="27">
        <v>0.47</v>
      </c>
      <c r="AT95" s="27">
        <v>0.69</v>
      </c>
      <c r="AU95" s="27">
        <v>0.43</v>
      </c>
      <c r="AV95" s="27">
        <v>0</v>
      </c>
      <c r="AW95" s="27">
        <v>0.02</v>
      </c>
      <c r="AX95" s="27">
        <v>0</v>
      </c>
      <c r="AY95" s="27">
        <v>0.02</v>
      </c>
      <c r="AZ95" s="27">
        <v>297.02999999999997</v>
      </c>
      <c r="BA95" s="27">
        <v>293.06</v>
      </c>
      <c r="BB95" s="27">
        <v>303.19</v>
      </c>
      <c r="BC95" s="27">
        <v>298.97000000000003</v>
      </c>
      <c r="BD95" s="27">
        <v>0.52</v>
      </c>
      <c r="BE95" s="27">
        <v>0.72</v>
      </c>
      <c r="BF95" s="27">
        <v>0.52</v>
      </c>
      <c r="BG95" s="27">
        <v>298.97000000000003</v>
      </c>
      <c r="BH95" s="27">
        <v>0.52</v>
      </c>
      <c r="BI95" s="27">
        <v>0.72</v>
      </c>
      <c r="BJ95" s="27">
        <v>0.52</v>
      </c>
      <c r="BK95" s="27">
        <v>8472.0400000000009</v>
      </c>
    </row>
    <row r="96" spans="1:63" x14ac:dyDescent="0.25">
      <c r="A96">
        <v>32</v>
      </c>
      <c r="B96" t="s">
        <v>39</v>
      </c>
      <c r="C96" t="s">
        <v>6</v>
      </c>
      <c r="D96" s="27" t="s">
        <v>385</v>
      </c>
      <c r="E96" s="27" t="s">
        <v>385</v>
      </c>
      <c r="F96" s="27" t="s">
        <v>385</v>
      </c>
      <c r="G96" s="27" t="s">
        <v>385</v>
      </c>
      <c r="H96" s="27" t="s">
        <v>385</v>
      </c>
      <c r="I96" s="27" t="s">
        <v>385</v>
      </c>
      <c r="J96" s="27" t="s">
        <v>385</v>
      </c>
      <c r="K96" s="27" t="s">
        <v>385</v>
      </c>
      <c r="L96" s="27" t="s">
        <v>385</v>
      </c>
      <c r="M96" s="27" t="s">
        <v>385</v>
      </c>
      <c r="N96" s="27" t="s">
        <v>385</v>
      </c>
      <c r="O96" s="27" t="s">
        <v>385</v>
      </c>
      <c r="P96" s="27" t="s">
        <v>385</v>
      </c>
      <c r="Q96" s="27" t="s">
        <v>385</v>
      </c>
      <c r="R96" s="27" t="s">
        <v>385</v>
      </c>
      <c r="S96" s="27" t="s">
        <v>385</v>
      </c>
      <c r="T96" s="27" t="s">
        <v>385</v>
      </c>
      <c r="U96" s="27" t="s">
        <v>385</v>
      </c>
      <c r="V96" s="27" t="s">
        <v>385</v>
      </c>
      <c r="W96" s="27" t="s">
        <v>385</v>
      </c>
      <c r="X96" s="27" t="s">
        <v>385</v>
      </c>
      <c r="Y96" s="27" t="s">
        <v>385</v>
      </c>
      <c r="Z96" s="27" t="s">
        <v>385</v>
      </c>
      <c r="AA96" s="27" t="s">
        <v>385</v>
      </c>
      <c r="AB96" s="27" t="s">
        <v>385</v>
      </c>
      <c r="AC96" s="27" t="s">
        <v>385</v>
      </c>
      <c r="AD96" s="27" t="s">
        <v>385</v>
      </c>
      <c r="AE96" s="27" t="s">
        <v>385</v>
      </c>
      <c r="AF96" s="27" t="s">
        <v>385</v>
      </c>
      <c r="AG96" s="27" t="s">
        <v>385</v>
      </c>
      <c r="AH96" s="27" t="s">
        <v>385</v>
      </c>
      <c r="AI96" s="27" t="s">
        <v>385</v>
      </c>
      <c r="AJ96" s="27" t="s">
        <v>385</v>
      </c>
      <c r="AK96" s="27" t="s">
        <v>385</v>
      </c>
      <c r="AL96" s="27" t="s">
        <v>385</v>
      </c>
      <c r="AM96" s="27" t="s">
        <v>385</v>
      </c>
      <c r="AN96" s="27" t="s">
        <v>385</v>
      </c>
      <c r="AO96" s="27" t="s">
        <v>385</v>
      </c>
      <c r="AP96" s="27" t="s">
        <v>385</v>
      </c>
      <c r="AQ96" s="27" t="s">
        <v>385</v>
      </c>
      <c r="AR96" s="27" t="s">
        <v>385</v>
      </c>
      <c r="AS96" s="27" t="s">
        <v>385</v>
      </c>
      <c r="AT96" s="27" t="s">
        <v>385</v>
      </c>
      <c r="AU96" s="27" t="s">
        <v>385</v>
      </c>
      <c r="AV96" s="27" t="s">
        <v>385</v>
      </c>
      <c r="AW96" s="27" t="s">
        <v>385</v>
      </c>
      <c r="AX96" s="27" t="s">
        <v>385</v>
      </c>
      <c r="AY96" s="27" t="s">
        <v>385</v>
      </c>
      <c r="AZ96" s="27" t="s">
        <v>385</v>
      </c>
      <c r="BA96" s="27" t="s">
        <v>385</v>
      </c>
      <c r="BB96" s="27" t="s">
        <v>385</v>
      </c>
      <c r="BC96" s="27" t="s">
        <v>385</v>
      </c>
      <c r="BD96" s="27" t="s">
        <v>385</v>
      </c>
      <c r="BE96" s="27" t="s">
        <v>385</v>
      </c>
      <c r="BF96" s="27" t="s">
        <v>385</v>
      </c>
      <c r="BG96" s="27" t="s">
        <v>385</v>
      </c>
      <c r="BH96" s="27" t="s">
        <v>385</v>
      </c>
      <c r="BI96" s="27" t="s">
        <v>385</v>
      </c>
      <c r="BJ96" s="27" t="s">
        <v>385</v>
      </c>
      <c r="BK96" s="27" t="s">
        <v>385</v>
      </c>
    </row>
    <row r="97" spans="1:63" x14ac:dyDescent="0.25">
      <c r="A97">
        <v>32</v>
      </c>
      <c r="B97" t="s">
        <v>39</v>
      </c>
      <c r="C97" t="s">
        <v>7</v>
      </c>
      <c r="D97" s="27">
        <v>0</v>
      </c>
      <c r="E97" s="27">
        <v>0</v>
      </c>
      <c r="F97" s="27">
        <v>0</v>
      </c>
      <c r="G97" s="27">
        <v>0</v>
      </c>
      <c r="H97" s="27">
        <v>301.42</v>
      </c>
      <c r="I97" s="27">
        <v>296.75</v>
      </c>
      <c r="J97" s="27">
        <v>308.57</v>
      </c>
      <c r="K97" s="27">
        <v>303.81</v>
      </c>
      <c r="L97" s="27">
        <v>0.68</v>
      </c>
      <c r="M97" s="27">
        <v>0.94</v>
      </c>
      <c r="N97" s="27">
        <v>0.77</v>
      </c>
      <c r="O97" s="27">
        <v>0</v>
      </c>
      <c r="P97" s="27">
        <v>0</v>
      </c>
      <c r="Q97" s="27">
        <v>0</v>
      </c>
      <c r="R97" s="27">
        <v>0</v>
      </c>
      <c r="S97" s="27">
        <v>300.24</v>
      </c>
      <c r="T97" s="27">
        <v>294.45999999999998</v>
      </c>
      <c r="U97" s="27">
        <v>309.17</v>
      </c>
      <c r="V97" s="27">
        <v>301.51</v>
      </c>
      <c r="W97" s="27">
        <v>0.84</v>
      </c>
      <c r="X97" s="27">
        <v>1.29</v>
      </c>
      <c r="Y97" s="27">
        <v>0.83</v>
      </c>
      <c r="Z97" s="27">
        <v>0</v>
      </c>
      <c r="AA97" s="27">
        <v>0</v>
      </c>
      <c r="AB97" s="27">
        <v>0</v>
      </c>
      <c r="AC97" s="27">
        <v>0</v>
      </c>
      <c r="AD97" s="27">
        <v>303.68</v>
      </c>
      <c r="AE97" s="27">
        <v>298.62</v>
      </c>
      <c r="AF97" s="27">
        <v>311.17</v>
      </c>
      <c r="AG97" s="27">
        <v>305.97000000000003</v>
      </c>
      <c r="AH97" s="27">
        <v>0.74</v>
      </c>
      <c r="AI97" s="27">
        <v>1.01</v>
      </c>
      <c r="AJ97" s="27">
        <v>0.76</v>
      </c>
      <c r="AK97" s="27">
        <v>0</v>
      </c>
      <c r="AL97" s="27">
        <v>0</v>
      </c>
      <c r="AM97" s="27">
        <v>0</v>
      </c>
      <c r="AN97" s="27">
        <v>0</v>
      </c>
      <c r="AO97" s="27">
        <v>300.83</v>
      </c>
      <c r="AP97" s="27">
        <v>297.27</v>
      </c>
      <c r="AQ97" s="27">
        <v>306.17</v>
      </c>
      <c r="AR97" s="27">
        <v>303.83</v>
      </c>
      <c r="AS97" s="27">
        <v>0.56999999999999995</v>
      </c>
      <c r="AT97" s="27">
        <v>0.69</v>
      </c>
      <c r="AU97" s="27">
        <v>0.7</v>
      </c>
      <c r="AV97" s="27">
        <v>0</v>
      </c>
      <c r="AW97" s="27">
        <v>0</v>
      </c>
      <c r="AX97" s="27">
        <v>0</v>
      </c>
      <c r="AY97" s="27">
        <v>0</v>
      </c>
      <c r="AZ97" s="27">
        <v>300.93</v>
      </c>
      <c r="BA97" s="27">
        <v>296.64</v>
      </c>
      <c r="BB97" s="27">
        <v>307.76</v>
      </c>
      <c r="BC97" s="27">
        <v>303.94</v>
      </c>
      <c r="BD97" s="27">
        <v>0.62</v>
      </c>
      <c r="BE97" s="27">
        <v>0.84</v>
      </c>
      <c r="BF97" s="27">
        <v>0.78</v>
      </c>
      <c r="BG97" s="27">
        <v>303.94</v>
      </c>
      <c r="BH97" s="27">
        <v>0.62</v>
      </c>
      <c r="BI97" s="27">
        <v>0.84</v>
      </c>
      <c r="BJ97" s="27">
        <v>0.78</v>
      </c>
      <c r="BK97" s="27">
        <v>2080.67</v>
      </c>
    </row>
    <row r="98" spans="1:63" x14ac:dyDescent="0.25">
      <c r="A98">
        <v>32</v>
      </c>
      <c r="B98" t="s">
        <v>39</v>
      </c>
      <c r="C98" t="s">
        <v>8</v>
      </c>
      <c r="D98" s="27">
        <v>0</v>
      </c>
      <c r="E98" s="27">
        <v>0</v>
      </c>
      <c r="F98" s="27">
        <v>0</v>
      </c>
      <c r="G98" s="27">
        <v>0</v>
      </c>
      <c r="H98" s="27">
        <v>301.25</v>
      </c>
      <c r="I98" s="27">
        <v>296.64999999999998</v>
      </c>
      <c r="J98" s="27">
        <v>308.19</v>
      </c>
      <c r="K98" s="27">
        <v>303.52</v>
      </c>
      <c r="L98" s="27">
        <v>0.44</v>
      </c>
      <c r="M98" s="27">
        <v>0.87</v>
      </c>
      <c r="N98" s="27">
        <v>0.19</v>
      </c>
      <c r="O98" s="27">
        <v>0</v>
      </c>
      <c r="P98" s="27">
        <v>0</v>
      </c>
      <c r="Q98" s="27">
        <v>0</v>
      </c>
      <c r="R98" s="27">
        <v>0</v>
      </c>
      <c r="S98" s="27">
        <v>299.91000000000003</v>
      </c>
      <c r="T98" s="27">
        <v>294.2</v>
      </c>
      <c r="U98" s="27">
        <v>308.66000000000003</v>
      </c>
      <c r="V98" s="27">
        <v>301.02</v>
      </c>
      <c r="W98" s="27">
        <v>0.52</v>
      </c>
      <c r="X98" s="27">
        <v>1.2</v>
      </c>
      <c r="Y98" s="27">
        <v>0.11</v>
      </c>
      <c r="Z98" s="27">
        <v>0</v>
      </c>
      <c r="AA98" s="27">
        <v>0</v>
      </c>
      <c r="AB98" s="27">
        <v>0</v>
      </c>
      <c r="AC98" s="27">
        <v>0</v>
      </c>
      <c r="AD98" s="27">
        <v>303.73</v>
      </c>
      <c r="AE98" s="27">
        <v>298.64999999999998</v>
      </c>
      <c r="AF98" s="27">
        <v>311.05</v>
      </c>
      <c r="AG98" s="27">
        <v>305.76</v>
      </c>
      <c r="AH98" s="27">
        <v>0.62</v>
      </c>
      <c r="AI98" s="27">
        <v>1.01</v>
      </c>
      <c r="AJ98" s="27">
        <v>0.34</v>
      </c>
      <c r="AK98" s="27">
        <v>0</v>
      </c>
      <c r="AL98" s="27">
        <v>0</v>
      </c>
      <c r="AM98" s="27">
        <v>0</v>
      </c>
      <c r="AN98" s="27">
        <v>0</v>
      </c>
      <c r="AO98" s="27">
        <v>300.75</v>
      </c>
      <c r="AP98" s="27">
        <v>297.26</v>
      </c>
      <c r="AQ98" s="27">
        <v>305.88</v>
      </c>
      <c r="AR98" s="27">
        <v>303.66000000000003</v>
      </c>
      <c r="AS98" s="27">
        <v>0.4</v>
      </c>
      <c r="AT98" s="27">
        <v>0.65</v>
      </c>
      <c r="AU98" s="27">
        <v>0.26</v>
      </c>
      <c r="AV98" s="27">
        <v>0</v>
      </c>
      <c r="AW98" s="27">
        <v>0</v>
      </c>
      <c r="AX98" s="27">
        <v>0</v>
      </c>
      <c r="AY98" s="27">
        <v>0</v>
      </c>
      <c r="AZ98" s="27">
        <v>300.62</v>
      </c>
      <c r="BA98" s="27">
        <v>296.47000000000003</v>
      </c>
      <c r="BB98" s="27">
        <v>307.2</v>
      </c>
      <c r="BC98" s="27">
        <v>303.64</v>
      </c>
      <c r="BD98" s="27">
        <v>0.26</v>
      </c>
      <c r="BE98" s="27">
        <v>0.7</v>
      </c>
      <c r="BF98" s="27">
        <v>0.05</v>
      </c>
      <c r="BG98" s="27">
        <v>303.64</v>
      </c>
      <c r="BH98" s="27">
        <v>0.26</v>
      </c>
      <c r="BI98" s="27">
        <v>0.7</v>
      </c>
      <c r="BJ98" s="27">
        <v>0.05</v>
      </c>
      <c r="BK98" s="27">
        <v>16890.36</v>
      </c>
    </row>
    <row r="99" spans="1:63" x14ac:dyDescent="0.25">
      <c r="A99">
        <v>33</v>
      </c>
      <c r="B99" t="s">
        <v>40</v>
      </c>
      <c r="C99" t="s">
        <v>6</v>
      </c>
      <c r="D99" s="27" t="s">
        <v>385</v>
      </c>
      <c r="E99" s="27" t="s">
        <v>385</v>
      </c>
      <c r="F99" s="27" t="s">
        <v>385</v>
      </c>
      <c r="G99" s="27" t="s">
        <v>385</v>
      </c>
      <c r="H99" s="27" t="s">
        <v>385</v>
      </c>
      <c r="I99" s="27" t="s">
        <v>385</v>
      </c>
      <c r="J99" s="27" t="s">
        <v>385</v>
      </c>
      <c r="K99" s="27" t="s">
        <v>385</v>
      </c>
      <c r="L99" s="27" t="s">
        <v>385</v>
      </c>
      <c r="M99" s="27" t="s">
        <v>385</v>
      </c>
      <c r="N99" s="27" t="s">
        <v>385</v>
      </c>
      <c r="O99" s="27" t="s">
        <v>385</v>
      </c>
      <c r="P99" s="27" t="s">
        <v>385</v>
      </c>
      <c r="Q99" s="27" t="s">
        <v>385</v>
      </c>
      <c r="R99" s="27" t="s">
        <v>385</v>
      </c>
      <c r="S99" s="27" t="s">
        <v>385</v>
      </c>
      <c r="T99" s="27" t="s">
        <v>385</v>
      </c>
      <c r="U99" s="27" t="s">
        <v>385</v>
      </c>
      <c r="V99" s="27" t="s">
        <v>385</v>
      </c>
      <c r="W99" s="27" t="s">
        <v>385</v>
      </c>
      <c r="X99" s="27" t="s">
        <v>385</v>
      </c>
      <c r="Y99" s="27" t="s">
        <v>385</v>
      </c>
      <c r="Z99" s="27" t="s">
        <v>385</v>
      </c>
      <c r="AA99" s="27" t="s">
        <v>385</v>
      </c>
      <c r="AB99" s="27" t="s">
        <v>385</v>
      </c>
      <c r="AC99" s="27" t="s">
        <v>385</v>
      </c>
      <c r="AD99" s="27" t="s">
        <v>385</v>
      </c>
      <c r="AE99" s="27" t="s">
        <v>385</v>
      </c>
      <c r="AF99" s="27" t="s">
        <v>385</v>
      </c>
      <c r="AG99" s="27" t="s">
        <v>385</v>
      </c>
      <c r="AH99" s="27" t="s">
        <v>385</v>
      </c>
      <c r="AI99" s="27" t="s">
        <v>385</v>
      </c>
      <c r="AJ99" s="27" t="s">
        <v>385</v>
      </c>
      <c r="AK99" s="27" t="s">
        <v>385</v>
      </c>
      <c r="AL99" s="27" t="s">
        <v>385</v>
      </c>
      <c r="AM99" s="27" t="s">
        <v>385</v>
      </c>
      <c r="AN99" s="27" t="s">
        <v>385</v>
      </c>
      <c r="AO99" s="27" t="s">
        <v>385</v>
      </c>
      <c r="AP99" s="27" t="s">
        <v>385</v>
      </c>
      <c r="AQ99" s="27" t="s">
        <v>385</v>
      </c>
      <c r="AR99" s="27" t="s">
        <v>385</v>
      </c>
      <c r="AS99" s="27" t="s">
        <v>385</v>
      </c>
      <c r="AT99" s="27" t="s">
        <v>385</v>
      </c>
      <c r="AU99" s="27" t="s">
        <v>385</v>
      </c>
      <c r="AV99" s="27" t="s">
        <v>385</v>
      </c>
      <c r="AW99" s="27" t="s">
        <v>385</v>
      </c>
      <c r="AX99" s="27" t="s">
        <v>385</v>
      </c>
      <c r="AY99" s="27" t="s">
        <v>385</v>
      </c>
      <c r="AZ99" s="27" t="s">
        <v>385</v>
      </c>
      <c r="BA99" s="27" t="s">
        <v>385</v>
      </c>
      <c r="BB99" s="27" t="s">
        <v>385</v>
      </c>
      <c r="BC99" s="27" t="s">
        <v>385</v>
      </c>
      <c r="BD99" s="27" t="s">
        <v>385</v>
      </c>
      <c r="BE99" s="27" t="s">
        <v>385</v>
      </c>
      <c r="BF99" s="27" t="s">
        <v>385</v>
      </c>
      <c r="BG99" s="27" t="s">
        <v>385</v>
      </c>
      <c r="BH99" s="27" t="s">
        <v>385</v>
      </c>
      <c r="BI99" s="27" t="s">
        <v>385</v>
      </c>
      <c r="BJ99" s="27" t="s">
        <v>385</v>
      </c>
      <c r="BK99" s="27" t="s">
        <v>385</v>
      </c>
    </row>
    <row r="100" spans="1:63" x14ac:dyDescent="0.25">
      <c r="A100">
        <v>33</v>
      </c>
      <c r="B100" t="s">
        <v>40</v>
      </c>
      <c r="C100" t="s">
        <v>7</v>
      </c>
      <c r="D100" s="27">
        <v>0</v>
      </c>
      <c r="E100" s="27">
        <v>44.63</v>
      </c>
      <c r="F100" s="27">
        <v>8.93</v>
      </c>
      <c r="G100" s="27">
        <v>53.56</v>
      </c>
      <c r="H100" s="27">
        <v>284.33999999999997</v>
      </c>
      <c r="I100" s="27">
        <v>280.67</v>
      </c>
      <c r="J100" s="27">
        <v>288.42</v>
      </c>
      <c r="K100" s="27">
        <v>284.55</v>
      </c>
      <c r="L100" s="27">
        <v>0.86</v>
      </c>
      <c r="M100" s="27">
        <v>1.34</v>
      </c>
      <c r="N100" s="27">
        <v>0.41</v>
      </c>
      <c r="O100" s="27">
        <v>0</v>
      </c>
      <c r="P100" s="27">
        <v>116.89</v>
      </c>
      <c r="Q100" s="27">
        <v>23.38</v>
      </c>
      <c r="R100" s="27">
        <v>140.26</v>
      </c>
      <c r="S100" s="27">
        <v>276.83999999999997</v>
      </c>
      <c r="T100" s="27">
        <v>274.39999999999998</v>
      </c>
      <c r="U100" s="27">
        <v>279.64</v>
      </c>
      <c r="V100" s="27">
        <v>276.83999999999997</v>
      </c>
      <c r="W100" s="27">
        <v>1.1399999999999999</v>
      </c>
      <c r="X100" s="27">
        <v>1.35</v>
      </c>
      <c r="Y100" s="27">
        <v>0.77</v>
      </c>
      <c r="Z100" s="27">
        <v>0</v>
      </c>
      <c r="AA100" s="27">
        <v>30.7</v>
      </c>
      <c r="AB100" s="27">
        <v>6.14</v>
      </c>
      <c r="AC100" s="27">
        <v>36.85</v>
      </c>
      <c r="AD100" s="27">
        <v>283.82</v>
      </c>
      <c r="AE100" s="27">
        <v>279.63</v>
      </c>
      <c r="AF100" s="27">
        <v>288.51</v>
      </c>
      <c r="AG100" s="27">
        <v>283.95</v>
      </c>
      <c r="AH100" s="27">
        <v>0.8</v>
      </c>
      <c r="AI100" s="27">
        <v>1.32</v>
      </c>
      <c r="AJ100" s="27">
        <v>0.39</v>
      </c>
      <c r="AK100" s="27">
        <v>0</v>
      </c>
      <c r="AL100" s="27">
        <v>0.19</v>
      </c>
      <c r="AM100" s="27">
        <v>0.04</v>
      </c>
      <c r="AN100" s="27">
        <v>0.23</v>
      </c>
      <c r="AO100" s="27">
        <v>292.22000000000003</v>
      </c>
      <c r="AP100" s="27">
        <v>287.33</v>
      </c>
      <c r="AQ100" s="27">
        <v>297.27999999999997</v>
      </c>
      <c r="AR100" s="27">
        <v>292.79000000000002</v>
      </c>
      <c r="AS100" s="27">
        <v>0.86</v>
      </c>
      <c r="AT100" s="27">
        <v>1.48</v>
      </c>
      <c r="AU100" s="27">
        <v>0.5</v>
      </c>
      <c r="AV100" s="27">
        <v>0</v>
      </c>
      <c r="AW100" s="27">
        <v>30.94</v>
      </c>
      <c r="AX100" s="27">
        <v>6.18</v>
      </c>
      <c r="AY100" s="27">
        <v>37.130000000000003</v>
      </c>
      <c r="AZ100" s="27">
        <v>284.45999999999998</v>
      </c>
      <c r="BA100" s="27">
        <v>281.3</v>
      </c>
      <c r="BB100" s="27">
        <v>288.24</v>
      </c>
      <c r="BC100" s="27">
        <v>284.63</v>
      </c>
      <c r="BD100" s="27">
        <v>0.8</v>
      </c>
      <c r="BE100" s="27">
        <v>1.35</v>
      </c>
      <c r="BF100" s="27">
        <v>0.18</v>
      </c>
      <c r="BG100" s="27">
        <v>284.63</v>
      </c>
      <c r="BH100" s="27">
        <v>0.8</v>
      </c>
      <c r="BI100" s="27">
        <v>1.35</v>
      </c>
      <c r="BJ100" s="27">
        <v>0.18</v>
      </c>
      <c r="BK100" s="27">
        <v>2488.9899999999998</v>
      </c>
    </row>
    <row r="101" spans="1:63" x14ac:dyDescent="0.25">
      <c r="A101">
        <v>33</v>
      </c>
      <c r="B101" t="s">
        <v>40</v>
      </c>
      <c r="C101" t="s">
        <v>8</v>
      </c>
      <c r="D101" s="27">
        <v>0</v>
      </c>
      <c r="E101" s="27">
        <v>228.51</v>
      </c>
      <c r="F101" s="27">
        <v>45.7</v>
      </c>
      <c r="G101" s="27">
        <v>274.22000000000003</v>
      </c>
      <c r="H101" s="27">
        <v>284.16000000000003</v>
      </c>
      <c r="I101" s="27">
        <v>280.32</v>
      </c>
      <c r="J101" s="27">
        <v>288.55</v>
      </c>
      <c r="K101" s="27">
        <v>284.36</v>
      </c>
      <c r="L101" s="27">
        <v>0.45</v>
      </c>
      <c r="M101" s="27">
        <v>0.77</v>
      </c>
      <c r="N101" s="27">
        <v>0.27</v>
      </c>
      <c r="O101" s="27">
        <v>0</v>
      </c>
      <c r="P101" s="27">
        <v>581.32000000000005</v>
      </c>
      <c r="Q101" s="27">
        <v>116.27</v>
      </c>
      <c r="R101" s="27">
        <v>697.59</v>
      </c>
      <c r="S101" s="27">
        <v>276.66000000000003</v>
      </c>
      <c r="T101" s="27">
        <v>274.14</v>
      </c>
      <c r="U101" s="27">
        <v>279.68</v>
      </c>
      <c r="V101" s="27">
        <v>276.66000000000003</v>
      </c>
      <c r="W101" s="27">
        <v>0.63</v>
      </c>
      <c r="X101" s="27">
        <v>0.77</v>
      </c>
      <c r="Y101" s="27">
        <v>0.45</v>
      </c>
      <c r="Z101" s="27">
        <v>0</v>
      </c>
      <c r="AA101" s="27">
        <v>151.83000000000001</v>
      </c>
      <c r="AB101" s="27">
        <v>30.38</v>
      </c>
      <c r="AC101" s="27">
        <v>182.21</v>
      </c>
      <c r="AD101" s="27">
        <v>283.68</v>
      </c>
      <c r="AE101" s="27">
        <v>279.27999999999997</v>
      </c>
      <c r="AF101" s="27">
        <v>288.69</v>
      </c>
      <c r="AG101" s="27">
        <v>283.8</v>
      </c>
      <c r="AH101" s="27">
        <v>0.45</v>
      </c>
      <c r="AI101" s="27">
        <v>0.78</v>
      </c>
      <c r="AJ101" s="27">
        <v>0.34</v>
      </c>
      <c r="AK101" s="27">
        <v>0</v>
      </c>
      <c r="AL101" s="27">
        <v>1.25</v>
      </c>
      <c r="AM101" s="27">
        <v>0.25</v>
      </c>
      <c r="AN101" s="27">
        <v>1.51</v>
      </c>
      <c r="AO101" s="27">
        <v>292.02999999999997</v>
      </c>
      <c r="AP101" s="27">
        <v>286.91000000000003</v>
      </c>
      <c r="AQ101" s="27">
        <v>297.43</v>
      </c>
      <c r="AR101" s="27">
        <v>292.57</v>
      </c>
      <c r="AS101" s="27">
        <v>0.51</v>
      </c>
      <c r="AT101" s="27">
        <v>0.91</v>
      </c>
      <c r="AU101" s="27">
        <v>0.44</v>
      </c>
      <c r="AV101" s="27">
        <v>0</v>
      </c>
      <c r="AW101" s="27">
        <v>180.23</v>
      </c>
      <c r="AX101" s="27">
        <v>36.020000000000003</v>
      </c>
      <c r="AY101" s="27">
        <v>216.25</v>
      </c>
      <c r="AZ101" s="27">
        <v>284.26</v>
      </c>
      <c r="BA101" s="27">
        <v>280.92</v>
      </c>
      <c r="BB101" s="27">
        <v>288.39999999999998</v>
      </c>
      <c r="BC101" s="27">
        <v>284.41000000000003</v>
      </c>
      <c r="BD101" s="27">
        <v>0.35</v>
      </c>
      <c r="BE101" s="27">
        <v>0.75</v>
      </c>
      <c r="BF101" s="27">
        <v>0.05</v>
      </c>
      <c r="BG101" s="27">
        <v>284.41000000000003</v>
      </c>
      <c r="BH101" s="27">
        <v>0.35</v>
      </c>
      <c r="BI101" s="27">
        <v>0.75</v>
      </c>
      <c r="BJ101" s="27">
        <v>0.05</v>
      </c>
      <c r="BK101" s="27">
        <v>38726.53</v>
      </c>
    </row>
    <row r="102" spans="1:63" x14ac:dyDescent="0.25">
      <c r="A102">
        <v>34</v>
      </c>
      <c r="B102" t="s">
        <v>41</v>
      </c>
      <c r="C102" t="s">
        <v>6</v>
      </c>
      <c r="D102" s="27">
        <v>3.4</v>
      </c>
      <c r="E102" s="27">
        <v>32.020000000000003</v>
      </c>
      <c r="F102" s="27">
        <v>8.39</v>
      </c>
      <c r="G102" s="27">
        <v>40.409999999999997</v>
      </c>
      <c r="H102" s="27">
        <v>295.33999999999997</v>
      </c>
      <c r="I102" s="27">
        <v>292.12</v>
      </c>
      <c r="J102" s="27">
        <v>299.86</v>
      </c>
      <c r="K102" s="27">
        <v>297.25</v>
      </c>
      <c r="L102" s="27">
        <v>1.97</v>
      </c>
      <c r="M102" s="27">
        <v>2.88</v>
      </c>
      <c r="N102" s="27">
        <v>0.83</v>
      </c>
      <c r="O102" s="27">
        <v>0.13</v>
      </c>
      <c r="P102" s="27">
        <v>76.319999999999993</v>
      </c>
      <c r="Q102" s="27">
        <v>15.17</v>
      </c>
      <c r="R102" s="27">
        <v>91.49</v>
      </c>
      <c r="S102" s="27">
        <v>291.77</v>
      </c>
      <c r="T102" s="27">
        <v>288.57</v>
      </c>
      <c r="U102" s="27">
        <v>296.20999999999998</v>
      </c>
      <c r="V102" s="27">
        <v>293.14</v>
      </c>
      <c r="W102" s="27">
        <v>2.21</v>
      </c>
      <c r="X102" s="27">
        <v>2.96</v>
      </c>
      <c r="Y102" s="27">
        <v>1.17</v>
      </c>
      <c r="Z102" s="27">
        <v>1.32</v>
      </c>
      <c r="AA102" s="27">
        <v>28</v>
      </c>
      <c r="AB102" s="27">
        <v>6.39</v>
      </c>
      <c r="AC102" s="27">
        <v>34.4</v>
      </c>
      <c r="AD102" s="27">
        <v>295.33999999999997</v>
      </c>
      <c r="AE102" s="27">
        <v>292.01</v>
      </c>
      <c r="AF102" s="27">
        <v>300.01</v>
      </c>
      <c r="AG102" s="27">
        <v>297.14999999999998</v>
      </c>
      <c r="AH102" s="27">
        <v>1.94</v>
      </c>
      <c r="AI102" s="27">
        <v>2.88</v>
      </c>
      <c r="AJ102" s="27">
        <v>0.81</v>
      </c>
      <c r="AK102" s="27">
        <v>9.67</v>
      </c>
      <c r="AL102" s="27">
        <v>2.66</v>
      </c>
      <c r="AM102" s="27">
        <v>6.3</v>
      </c>
      <c r="AN102" s="27">
        <v>8.9499999999999993</v>
      </c>
      <c r="AO102" s="27">
        <v>298.49</v>
      </c>
      <c r="AP102" s="27">
        <v>295.36</v>
      </c>
      <c r="AQ102" s="27">
        <v>302.95</v>
      </c>
      <c r="AR102" s="27">
        <v>301.16000000000003</v>
      </c>
      <c r="AS102" s="27">
        <v>1.95</v>
      </c>
      <c r="AT102" s="27">
        <v>2.93</v>
      </c>
      <c r="AU102" s="27">
        <v>0.79</v>
      </c>
      <c r="AV102" s="27">
        <v>2.4900000000000002</v>
      </c>
      <c r="AW102" s="27">
        <v>21.29</v>
      </c>
      <c r="AX102" s="27">
        <v>5.75</v>
      </c>
      <c r="AY102" s="27">
        <v>27.03</v>
      </c>
      <c r="AZ102" s="27">
        <v>295.74</v>
      </c>
      <c r="BA102" s="27">
        <v>292.52999999999997</v>
      </c>
      <c r="BB102" s="27">
        <v>300.25</v>
      </c>
      <c r="BC102" s="27">
        <v>297.52999999999997</v>
      </c>
      <c r="BD102" s="27">
        <v>1.87</v>
      </c>
      <c r="BE102" s="27">
        <v>2.83</v>
      </c>
      <c r="BF102" s="27">
        <v>0.62</v>
      </c>
      <c r="BG102" s="27">
        <v>297.52999999999997</v>
      </c>
      <c r="BH102" s="27">
        <v>1.87</v>
      </c>
      <c r="BI102" s="27">
        <v>2.83</v>
      </c>
      <c r="BJ102" s="27">
        <v>0.62</v>
      </c>
      <c r="BK102" s="27">
        <v>631.4</v>
      </c>
    </row>
    <row r="103" spans="1:63" x14ac:dyDescent="0.25">
      <c r="A103">
        <v>34</v>
      </c>
      <c r="B103" t="s">
        <v>41</v>
      </c>
      <c r="C103" t="s">
        <v>7</v>
      </c>
      <c r="D103" s="27">
        <v>2.84</v>
      </c>
      <c r="E103" s="27">
        <v>1327.05</v>
      </c>
      <c r="F103" s="27">
        <v>267.12</v>
      </c>
      <c r="G103" s="27">
        <v>1594.16</v>
      </c>
      <c r="H103" s="27">
        <v>291.41000000000003</v>
      </c>
      <c r="I103" s="27">
        <v>286.98</v>
      </c>
      <c r="J103" s="27">
        <v>297.36</v>
      </c>
      <c r="K103" s="27">
        <v>292.31</v>
      </c>
      <c r="L103" s="27">
        <v>0.65</v>
      </c>
      <c r="M103" s="27">
        <v>0.95</v>
      </c>
      <c r="N103" s="27">
        <v>0.53</v>
      </c>
      <c r="O103" s="27">
        <v>0.01</v>
      </c>
      <c r="P103" s="27">
        <v>3667.86</v>
      </c>
      <c r="Q103" s="27">
        <v>733.59</v>
      </c>
      <c r="R103" s="27">
        <v>4401.45</v>
      </c>
      <c r="S103" s="27">
        <v>285.06</v>
      </c>
      <c r="T103" s="27">
        <v>280.99</v>
      </c>
      <c r="U103" s="27">
        <v>290.7</v>
      </c>
      <c r="V103" s="27">
        <v>285.62</v>
      </c>
      <c r="W103" s="27">
        <v>0.78</v>
      </c>
      <c r="X103" s="27">
        <v>1.03</v>
      </c>
      <c r="Y103" s="27">
        <v>0.63</v>
      </c>
      <c r="Z103" s="27">
        <v>0.72</v>
      </c>
      <c r="AA103" s="27">
        <v>823.05</v>
      </c>
      <c r="AB103" s="27">
        <v>165.18</v>
      </c>
      <c r="AC103" s="27">
        <v>988.22</v>
      </c>
      <c r="AD103" s="27">
        <v>291.8</v>
      </c>
      <c r="AE103" s="27">
        <v>286.99</v>
      </c>
      <c r="AF103" s="27">
        <v>298.06</v>
      </c>
      <c r="AG103" s="27">
        <v>292.55</v>
      </c>
      <c r="AH103" s="27">
        <v>0.69</v>
      </c>
      <c r="AI103" s="27">
        <v>0.97</v>
      </c>
      <c r="AJ103" s="27">
        <v>0.63</v>
      </c>
      <c r="AK103" s="27">
        <v>9.0500000000000007</v>
      </c>
      <c r="AL103" s="27">
        <v>54.31</v>
      </c>
      <c r="AM103" s="27">
        <v>16.29</v>
      </c>
      <c r="AN103" s="27">
        <v>70.599999999999994</v>
      </c>
      <c r="AO103" s="27">
        <v>297.05</v>
      </c>
      <c r="AP103" s="27">
        <v>292.42</v>
      </c>
      <c r="AQ103" s="27">
        <v>303.05</v>
      </c>
      <c r="AR103" s="27">
        <v>298.39</v>
      </c>
      <c r="AS103" s="27">
        <v>0.68</v>
      </c>
      <c r="AT103" s="27">
        <v>1.02</v>
      </c>
      <c r="AU103" s="27">
        <v>0.57999999999999996</v>
      </c>
      <c r="AV103" s="27">
        <v>1.58</v>
      </c>
      <c r="AW103" s="27">
        <v>773.18</v>
      </c>
      <c r="AX103" s="27">
        <v>155.44999999999999</v>
      </c>
      <c r="AY103" s="27">
        <v>928.63</v>
      </c>
      <c r="AZ103" s="27">
        <v>291.70999999999998</v>
      </c>
      <c r="BA103" s="27">
        <v>287.51</v>
      </c>
      <c r="BB103" s="27">
        <v>297.61</v>
      </c>
      <c r="BC103" s="27">
        <v>292.68</v>
      </c>
      <c r="BD103" s="27">
        <v>0.57999999999999996</v>
      </c>
      <c r="BE103" s="27">
        <v>0.92</v>
      </c>
      <c r="BF103" s="27">
        <v>0.41</v>
      </c>
      <c r="BG103" s="27">
        <v>292.68</v>
      </c>
      <c r="BH103" s="27">
        <v>0.57999999999999996</v>
      </c>
      <c r="BI103" s="27">
        <v>0.92</v>
      </c>
      <c r="BJ103" s="27">
        <v>0.41</v>
      </c>
      <c r="BK103" s="27">
        <v>165924.70000000001</v>
      </c>
    </row>
    <row r="104" spans="1:63" x14ac:dyDescent="0.25">
      <c r="A104">
        <v>34</v>
      </c>
      <c r="B104" t="s">
        <v>41</v>
      </c>
      <c r="C104" t="s">
        <v>8</v>
      </c>
      <c r="D104" s="27">
        <v>13.78</v>
      </c>
      <c r="E104" s="27">
        <v>1673.32</v>
      </c>
      <c r="F104" s="27">
        <v>342.94</v>
      </c>
      <c r="G104" s="27">
        <v>2016.25</v>
      </c>
      <c r="H104" s="27">
        <v>290.77999999999997</v>
      </c>
      <c r="I104" s="27">
        <v>286.27999999999997</v>
      </c>
      <c r="J104" s="27">
        <v>296.72000000000003</v>
      </c>
      <c r="K104" s="27">
        <v>291.63</v>
      </c>
      <c r="L104" s="27">
        <v>0.43</v>
      </c>
      <c r="M104" s="27">
        <v>0.65</v>
      </c>
      <c r="N104" s="27">
        <v>0.36</v>
      </c>
      <c r="O104" s="27">
        <v>0.02</v>
      </c>
      <c r="P104" s="27">
        <v>4262.1499999999996</v>
      </c>
      <c r="Q104" s="27">
        <v>852.46</v>
      </c>
      <c r="R104" s="27">
        <v>5114.6099999999997</v>
      </c>
      <c r="S104" s="27">
        <v>284.41000000000003</v>
      </c>
      <c r="T104" s="27">
        <v>280.3</v>
      </c>
      <c r="U104" s="27">
        <v>290</v>
      </c>
      <c r="V104" s="27">
        <v>284.94</v>
      </c>
      <c r="W104" s="27">
        <v>0.51</v>
      </c>
      <c r="X104" s="27">
        <v>0.7</v>
      </c>
      <c r="Y104" s="27">
        <v>0.39</v>
      </c>
      <c r="Z104" s="27">
        <v>3.41</v>
      </c>
      <c r="AA104" s="27">
        <v>1176.94</v>
      </c>
      <c r="AB104" s="27">
        <v>237.58</v>
      </c>
      <c r="AC104" s="27">
        <v>1414.51</v>
      </c>
      <c r="AD104" s="27">
        <v>291.14</v>
      </c>
      <c r="AE104" s="27">
        <v>286.27</v>
      </c>
      <c r="AF104" s="27">
        <v>297.37</v>
      </c>
      <c r="AG104" s="27">
        <v>291.86</v>
      </c>
      <c r="AH104" s="27">
        <v>0.48</v>
      </c>
      <c r="AI104" s="27">
        <v>0.67</v>
      </c>
      <c r="AJ104" s="27">
        <v>0.46</v>
      </c>
      <c r="AK104" s="27">
        <v>43.35</v>
      </c>
      <c r="AL104" s="27">
        <v>92.5</v>
      </c>
      <c r="AM104" s="27">
        <v>44.5</v>
      </c>
      <c r="AN104" s="27">
        <v>137.01</v>
      </c>
      <c r="AO104" s="27">
        <v>296.48</v>
      </c>
      <c r="AP104" s="27">
        <v>291.73</v>
      </c>
      <c r="AQ104" s="27">
        <v>302.51</v>
      </c>
      <c r="AR104" s="27">
        <v>297.72000000000003</v>
      </c>
      <c r="AS104" s="27">
        <v>0.5</v>
      </c>
      <c r="AT104" s="27">
        <v>0.74</v>
      </c>
      <c r="AU104" s="27">
        <v>0.46</v>
      </c>
      <c r="AV104" s="27">
        <v>8.3699999999999992</v>
      </c>
      <c r="AW104" s="27">
        <v>1168.3399999999999</v>
      </c>
      <c r="AX104" s="27">
        <v>238.54</v>
      </c>
      <c r="AY104" s="27">
        <v>1406.88</v>
      </c>
      <c r="AZ104" s="27">
        <v>291.08999999999997</v>
      </c>
      <c r="BA104" s="27">
        <v>286.81</v>
      </c>
      <c r="BB104" s="27">
        <v>297</v>
      </c>
      <c r="BC104" s="27">
        <v>292</v>
      </c>
      <c r="BD104" s="27">
        <v>0.38</v>
      </c>
      <c r="BE104" s="27">
        <v>0.62</v>
      </c>
      <c r="BF104" s="27">
        <v>0.27</v>
      </c>
      <c r="BG104" s="27">
        <v>292</v>
      </c>
      <c r="BH104" s="27">
        <v>0.38</v>
      </c>
      <c r="BI104" s="27">
        <v>0.62</v>
      </c>
      <c r="BJ104" s="27">
        <v>0.27</v>
      </c>
      <c r="BK104" s="27">
        <v>639237.5</v>
      </c>
    </row>
    <row r="105" spans="1:63" x14ac:dyDescent="0.25">
      <c r="B105" t="s">
        <v>63</v>
      </c>
    </row>
    <row r="106" spans="1:63" x14ac:dyDescent="0.25">
      <c r="B106" t="s">
        <v>65</v>
      </c>
    </row>
    <row r="107" spans="1:63" x14ac:dyDescent="0.25">
      <c r="B107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4"/>
  <sheetViews>
    <sheetView workbookViewId="0">
      <pane ySplit="870" activePane="bottomLeft"/>
      <selection pane="bottomLeft" activeCell="D3" sqref="D3:BF104"/>
    </sheetView>
  </sheetViews>
  <sheetFormatPr defaultRowHeight="15" x14ac:dyDescent="0.25"/>
  <sheetData>
    <row r="1" spans="1:63" x14ac:dyDescent="0.25">
      <c r="A1" t="s">
        <v>53</v>
      </c>
      <c r="B1" t="s">
        <v>54</v>
      </c>
      <c r="C1" t="s">
        <v>55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Y1" t="s">
        <v>52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42</v>
      </c>
      <c r="AW1" t="s">
        <v>43</v>
      </c>
      <c r="AX1" t="s">
        <v>44</v>
      </c>
      <c r="AY1" t="s">
        <v>45</v>
      </c>
      <c r="AZ1" t="s">
        <v>46</v>
      </c>
      <c r="BA1" t="s">
        <v>47</v>
      </c>
      <c r="BB1" t="s">
        <v>48</v>
      </c>
      <c r="BC1" t="s">
        <v>49</v>
      </c>
      <c r="BD1" t="s">
        <v>50</v>
      </c>
      <c r="BE1" t="s">
        <v>51</v>
      </c>
      <c r="BF1" t="s">
        <v>52</v>
      </c>
    </row>
    <row r="2" spans="1:63" x14ac:dyDescent="0.25"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  <c r="AF2" t="s">
        <v>2</v>
      </c>
      <c r="AG2" t="s">
        <v>2</v>
      </c>
      <c r="AH2" t="s">
        <v>2</v>
      </c>
      <c r="AI2" t="s">
        <v>2</v>
      </c>
      <c r="AJ2" t="s">
        <v>2</v>
      </c>
      <c r="AK2" t="s">
        <v>3</v>
      </c>
      <c r="AL2" t="s">
        <v>3</v>
      </c>
      <c r="AM2" t="s">
        <v>3</v>
      </c>
      <c r="AN2" t="s">
        <v>3</v>
      </c>
      <c r="AO2" t="s">
        <v>3</v>
      </c>
      <c r="AP2" t="s">
        <v>3</v>
      </c>
      <c r="AQ2" t="s">
        <v>3</v>
      </c>
      <c r="AR2" t="s">
        <v>3</v>
      </c>
      <c r="AS2" t="s">
        <v>3</v>
      </c>
      <c r="AT2" t="s">
        <v>3</v>
      </c>
      <c r="AU2" t="s">
        <v>3</v>
      </c>
      <c r="AV2" t="s">
        <v>4</v>
      </c>
      <c r="AW2" t="s">
        <v>4</v>
      </c>
      <c r="AX2" t="s">
        <v>4</v>
      </c>
      <c r="AY2" t="s">
        <v>4</v>
      </c>
      <c r="AZ2" t="s">
        <v>4</v>
      </c>
      <c r="BA2" t="s">
        <v>4</v>
      </c>
      <c r="BB2" t="s">
        <v>4</v>
      </c>
      <c r="BC2" t="s">
        <v>4</v>
      </c>
      <c r="BD2" t="s">
        <v>4</v>
      </c>
      <c r="BE2" t="s">
        <v>4</v>
      </c>
      <c r="BF2" t="s">
        <v>4</v>
      </c>
    </row>
    <row r="3" spans="1:63" x14ac:dyDescent="0.25">
      <c r="A3">
        <v>1</v>
      </c>
      <c r="B3" t="s">
        <v>5</v>
      </c>
      <c r="C3" t="s">
        <v>6</v>
      </c>
      <c r="D3" s="27" t="s">
        <v>385</v>
      </c>
      <c r="E3" s="27" t="s">
        <v>385</v>
      </c>
      <c r="F3" s="27" t="s">
        <v>385</v>
      </c>
      <c r="G3" s="27" t="s">
        <v>385</v>
      </c>
      <c r="H3" s="27" t="s">
        <v>385</v>
      </c>
      <c r="I3" s="27" t="s">
        <v>385</v>
      </c>
      <c r="J3" s="27" t="s">
        <v>385</v>
      </c>
      <c r="K3" s="27" t="s">
        <v>385</v>
      </c>
      <c r="L3" s="27" t="s">
        <v>385</v>
      </c>
      <c r="M3" s="27" t="s">
        <v>385</v>
      </c>
      <c r="N3" s="27" t="s">
        <v>385</v>
      </c>
      <c r="O3" s="27" t="s">
        <v>385</v>
      </c>
      <c r="P3" s="27" t="s">
        <v>385</v>
      </c>
      <c r="Q3" s="27" t="s">
        <v>385</v>
      </c>
      <c r="R3" s="27" t="s">
        <v>385</v>
      </c>
      <c r="S3" s="27" t="s">
        <v>385</v>
      </c>
      <c r="T3" s="27" t="s">
        <v>385</v>
      </c>
      <c r="U3" s="27" t="s">
        <v>385</v>
      </c>
      <c r="V3" s="27" t="s">
        <v>385</v>
      </c>
      <c r="W3" s="27" t="s">
        <v>385</v>
      </c>
      <c r="X3" s="27" t="s">
        <v>385</v>
      </c>
      <c r="Y3" s="27" t="s">
        <v>385</v>
      </c>
      <c r="Z3" s="27" t="s">
        <v>385</v>
      </c>
      <c r="AA3" s="27" t="s">
        <v>385</v>
      </c>
      <c r="AB3" s="27" t="s">
        <v>385</v>
      </c>
      <c r="AC3" s="27" t="s">
        <v>385</v>
      </c>
      <c r="AD3" s="27" t="s">
        <v>385</v>
      </c>
      <c r="AE3" s="27" t="s">
        <v>385</v>
      </c>
      <c r="AF3" s="27" t="s">
        <v>385</v>
      </c>
      <c r="AG3" s="27" t="s">
        <v>385</v>
      </c>
      <c r="AH3" s="27" t="s">
        <v>385</v>
      </c>
      <c r="AI3" s="27" t="s">
        <v>385</v>
      </c>
      <c r="AJ3" s="27" t="s">
        <v>385</v>
      </c>
      <c r="AK3" s="27" t="s">
        <v>385</v>
      </c>
      <c r="AL3" s="27" t="s">
        <v>385</v>
      </c>
      <c r="AM3" s="27" t="s">
        <v>385</v>
      </c>
      <c r="AN3" s="27" t="s">
        <v>385</v>
      </c>
      <c r="AO3" s="27" t="s">
        <v>385</v>
      </c>
      <c r="AP3" s="27" t="s">
        <v>385</v>
      </c>
      <c r="AQ3" s="27" t="s">
        <v>385</v>
      </c>
      <c r="AR3" s="27" t="s">
        <v>385</v>
      </c>
      <c r="AS3" s="27" t="s">
        <v>385</v>
      </c>
      <c r="AT3" s="27" t="s">
        <v>385</v>
      </c>
      <c r="AU3" s="27" t="s">
        <v>385</v>
      </c>
      <c r="AV3" s="27" t="s">
        <v>385</v>
      </c>
      <c r="AW3" s="27" t="s">
        <v>385</v>
      </c>
      <c r="AX3" s="27" t="s">
        <v>385</v>
      </c>
      <c r="AY3" s="27" t="s">
        <v>385</v>
      </c>
      <c r="AZ3" s="27" t="s">
        <v>385</v>
      </c>
      <c r="BA3" s="27" t="s">
        <v>385</v>
      </c>
      <c r="BB3" s="27" t="s">
        <v>385</v>
      </c>
      <c r="BC3" s="27" t="s">
        <v>385</v>
      </c>
      <c r="BD3" s="27" t="s">
        <v>385</v>
      </c>
      <c r="BE3" s="27" t="s">
        <v>385</v>
      </c>
      <c r="BF3" s="27" t="s">
        <v>385</v>
      </c>
      <c r="BG3" s="27" t="s">
        <v>385</v>
      </c>
      <c r="BH3" s="27" t="s">
        <v>385</v>
      </c>
      <c r="BI3" s="27" t="s">
        <v>385</v>
      </c>
      <c r="BJ3" s="27" t="s">
        <v>385</v>
      </c>
      <c r="BK3" s="27" t="s">
        <v>385</v>
      </c>
    </row>
    <row r="4" spans="1:63" x14ac:dyDescent="0.25">
      <c r="A4">
        <v>1</v>
      </c>
      <c r="B4" t="s">
        <v>5</v>
      </c>
      <c r="C4" t="s">
        <v>7</v>
      </c>
      <c r="D4" s="27">
        <v>0</v>
      </c>
      <c r="E4" s="27">
        <v>0.34</v>
      </c>
      <c r="F4" s="27">
        <v>7.0000000000000007E-2</v>
      </c>
      <c r="G4" s="27">
        <v>0.41</v>
      </c>
      <c r="H4" s="27">
        <v>273.64999999999998</v>
      </c>
      <c r="I4" s="27">
        <v>269.99</v>
      </c>
      <c r="J4" s="27">
        <v>278.32</v>
      </c>
      <c r="K4" s="27">
        <v>273.73</v>
      </c>
      <c r="L4" s="27">
        <v>0.99</v>
      </c>
      <c r="M4" s="27">
        <v>1.63</v>
      </c>
      <c r="N4" s="27">
        <v>0.36</v>
      </c>
      <c r="O4" s="27">
        <v>0</v>
      </c>
      <c r="P4" s="27">
        <v>0.56999999999999995</v>
      </c>
      <c r="Q4" s="27">
        <v>0.11</v>
      </c>
      <c r="R4" s="27">
        <v>0.68</v>
      </c>
      <c r="S4" s="27">
        <v>260.32</v>
      </c>
      <c r="T4" s="27">
        <v>256.8</v>
      </c>
      <c r="U4" s="27">
        <v>263.97000000000003</v>
      </c>
      <c r="V4" s="27">
        <v>260.32</v>
      </c>
      <c r="W4" s="27">
        <v>1.44</v>
      </c>
      <c r="X4" s="27">
        <v>1.83</v>
      </c>
      <c r="Y4" s="27">
        <v>0.77</v>
      </c>
      <c r="Z4" s="27">
        <v>0</v>
      </c>
      <c r="AA4" s="27">
        <v>0.33</v>
      </c>
      <c r="AB4" s="27">
        <v>7.0000000000000007E-2</v>
      </c>
      <c r="AC4" s="27">
        <v>0.39</v>
      </c>
      <c r="AD4" s="27">
        <v>274.42</v>
      </c>
      <c r="AE4" s="27">
        <v>270.10000000000002</v>
      </c>
      <c r="AF4" s="27">
        <v>280.08</v>
      </c>
      <c r="AG4" s="27">
        <v>274.44</v>
      </c>
      <c r="AH4" s="27">
        <v>1.05</v>
      </c>
      <c r="AI4" s="27">
        <v>1.64</v>
      </c>
      <c r="AJ4" s="27">
        <v>0.42</v>
      </c>
      <c r="AK4" s="27">
        <v>0</v>
      </c>
      <c r="AL4" s="27">
        <v>0.09</v>
      </c>
      <c r="AM4" s="27">
        <v>0.02</v>
      </c>
      <c r="AN4" s="27">
        <v>0.11</v>
      </c>
      <c r="AO4" s="27">
        <v>287.64999999999998</v>
      </c>
      <c r="AP4" s="27">
        <v>283.66000000000003</v>
      </c>
      <c r="AQ4" s="27">
        <v>293.06</v>
      </c>
      <c r="AR4" s="27">
        <v>287.95999999999998</v>
      </c>
      <c r="AS4" s="27">
        <v>0.89</v>
      </c>
      <c r="AT4" s="27">
        <v>1.93</v>
      </c>
      <c r="AU4" s="27">
        <v>0.33</v>
      </c>
      <c r="AV4" s="27">
        <v>0</v>
      </c>
      <c r="AW4" s="27">
        <v>0.37</v>
      </c>
      <c r="AX4" s="27">
        <v>7.0000000000000007E-2</v>
      </c>
      <c r="AY4" s="27">
        <v>0.44</v>
      </c>
      <c r="AZ4" s="27">
        <v>272.25</v>
      </c>
      <c r="BA4" s="27">
        <v>269.43</v>
      </c>
      <c r="BB4" s="27">
        <v>276.19</v>
      </c>
      <c r="BC4" s="27">
        <v>272.25</v>
      </c>
      <c r="BD4" s="27">
        <v>0.91</v>
      </c>
      <c r="BE4" s="27">
        <v>1.39</v>
      </c>
      <c r="BF4" s="27">
        <v>0.25</v>
      </c>
      <c r="BG4" s="27">
        <v>272.25</v>
      </c>
      <c r="BH4" s="27">
        <v>0.91</v>
      </c>
      <c r="BI4" s="27">
        <v>1.39</v>
      </c>
      <c r="BJ4" s="27">
        <v>0.25</v>
      </c>
      <c r="BK4" s="27">
        <v>6.93</v>
      </c>
    </row>
    <row r="5" spans="1:63" x14ac:dyDescent="0.25">
      <c r="A5">
        <v>1</v>
      </c>
      <c r="B5" t="s">
        <v>5</v>
      </c>
      <c r="C5" t="s">
        <v>8</v>
      </c>
      <c r="D5" s="27">
        <v>0</v>
      </c>
      <c r="E5" s="27">
        <v>1.32</v>
      </c>
      <c r="F5" s="27">
        <v>0.26</v>
      </c>
      <c r="G5" s="27">
        <v>1.58</v>
      </c>
      <c r="H5" s="27">
        <v>274.95</v>
      </c>
      <c r="I5" s="27">
        <v>271.60000000000002</v>
      </c>
      <c r="J5" s="27">
        <v>279.33</v>
      </c>
      <c r="K5" s="27">
        <v>275.02</v>
      </c>
      <c r="L5" s="27">
        <v>0.56000000000000005</v>
      </c>
      <c r="M5" s="27">
        <v>1.1200000000000001</v>
      </c>
      <c r="N5" s="27">
        <v>7.0000000000000007E-2</v>
      </c>
      <c r="O5" s="27">
        <v>0</v>
      </c>
      <c r="P5" s="27">
        <v>2.35</v>
      </c>
      <c r="Q5" s="27">
        <v>0.47</v>
      </c>
      <c r="R5" s="27">
        <v>2.82</v>
      </c>
      <c r="S5" s="27">
        <v>263.76</v>
      </c>
      <c r="T5" s="27">
        <v>260.77999999999997</v>
      </c>
      <c r="U5" s="27">
        <v>267.04000000000002</v>
      </c>
      <c r="V5" s="27">
        <v>263.76</v>
      </c>
      <c r="W5" s="27">
        <v>0.84</v>
      </c>
      <c r="X5" s="27">
        <v>1.17</v>
      </c>
      <c r="Y5" s="27">
        <v>0.33</v>
      </c>
      <c r="Z5" s="27">
        <v>0</v>
      </c>
      <c r="AA5" s="27">
        <v>1.25</v>
      </c>
      <c r="AB5" s="27">
        <v>0.25</v>
      </c>
      <c r="AC5" s="27">
        <v>1.5</v>
      </c>
      <c r="AD5" s="27">
        <v>275.19</v>
      </c>
      <c r="AE5" s="27">
        <v>271.20999999999998</v>
      </c>
      <c r="AF5" s="27">
        <v>280.55</v>
      </c>
      <c r="AG5" s="27">
        <v>275.20999999999998</v>
      </c>
      <c r="AH5" s="27">
        <v>0.62</v>
      </c>
      <c r="AI5" s="27">
        <v>1.1200000000000001</v>
      </c>
      <c r="AJ5" s="27">
        <v>0.16</v>
      </c>
      <c r="AK5" s="27">
        <v>0</v>
      </c>
      <c r="AL5" s="27">
        <v>0.24</v>
      </c>
      <c r="AM5" s="27">
        <v>0.05</v>
      </c>
      <c r="AN5" s="27">
        <v>0.28999999999999998</v>
      </c>
      <c r="AO5" s="27">
        <v>286.85000000000002</v>
      </c>
      <c r="AP5" s="27">
        <v>282.99</v>
      </c>
      <c r="AQ5" s="27">
        <v>292.02999999999997</v>
      </c>
      <c r="AR5" s="27">
        <v>287.08999999999997</v>
      </c>
      <c r="AS5" s="27">
        <v>0.53</v>
      </c>
      <c r="AT5" s="27">
        <v>1.46</v>
      </c>
      <c r="AU5" s="27">
        <v>7.0000000000000007E-2</v>
      </c>
      <c r="AV5" s="27">
        <v>0</v>
      </c>
      <c r="AW5" s="27">
        <v>1.43</v>
      </c>
      <c r="AX5" s="27">
        <v>0.28999999999999998</v>
      </c>
      <c r="AY5" s="27">
        <v>1.71</v>
      </c>
      <c r="AZ5" s="27">
        <v>274.04000000000002</v>
      </c>
      <c r="BA5" s="27">
        <v>271.45</v>
      </c>
      <c r="BB5" s="27">
        <v>277.75</v>
      </c>
      <c r="BC5" s="27">
        <v>274.05</v>
      </c>
      <c r="BD5" s="27">
        <v>0.53</v>
      </c>
      <c r="BE5" s="27">
        <v>0.96</v>
      </c>
      <c r="BF5" s="27">
        <v>0.03</v>
      </c>
      <c r="BG5" s="27">
        <v>274.05</v>
      </c>
      <c r="BH5" s="27">
        <v>0.53</v>
      </c>
      <c r="BI5" s="27">
        <v>0.96</v>
      </c>
      <c r="BJ5" s="27">
        <v>0.03</v>
      </c>
      <c r="BK5" s="27">
        <v>55.83</v>
      </c>
    </row>
    <row r="6" spans="1:63" x14ac:dyDescent="0.25">
      <c r="A6">
        <v>2</v>
      </c>
      <c r="B6" t="s">
        <v>9</v>
      </c>
      <c r="C6" t="s">
        <v>6</v>
      </c>
      <c r="D6" s="27">
        <v>0</v>
      </c>
      <c r="E6" s="27">
        <v>0.26</v>
      </c>
      <c r="F6" s="27">
        <v>0.05</v>
      </c>
      <c r="G6" s="27">
        <v>0.32</v>
      </c>
      <c r="H6" s="27">
        <v>293.16000000000003</v>
      </c>
      <c r="I6" s="27">
        <v>289.01</v>
      </c>
      <c r="J6" s="27">
        <v>299.08999999999997</v>
      </c>
      <c r="K6" s="27">
        <v>293.63</v>
      </c>
      <c r="L6" s="27">
        <v>2.72</v>
      </c>
      <c r="M6" s="27">
        <v>3.4</v>
      </c>
      <c r="N6" s="27">
        <v>2</v>
      </c>
      <c r="O6" s="27">
        <v>0</v>
      </c>
      <c r="P6" s="27">
        <v>0.01</v>
      </c>
      <c r="Q6" s="27">
        <v>0</v>
      </c>
      <c r="R6" s="27">
        <v>0.02</v>
      </c>
      <c r="S6" s="27">
        <v>298.39999999999998</v>
      </c>
      <c r="T6" s="27">
        <v>293.52</v>
      </c>
      <c r="U6" s="27">
        <v>304.95999999999998</v>
      </c>
      <c r="V6" s="27">
        <v>299.02</v>
      </c>
      <c r="W6" s="27">
        <v>2.83</v>
      </c>
      <c r="X6" s="27">
        <v>3.46</v>
      </c>
      <c r="Y6" s="27">
        <v>2.1800000000000002</v>
      </c>
      <c r="Z6" s="27">
        <v>0</v>
      </c>
      <c r="AA6" s="27">
        <v>0.18</v>
      </c>
      <c r="AB6" s="27">
        <v>0.04</v>
      </c>
      <c r="AC6" s="27">
        <v>0.21</v>
      </c>
      <c r="AD6" s="27">
        <v>293.36</v>
      </c>
      <c r="AE6" s="27">
        <v>289.57</v>
      </c>
      <c r="AF6" s="27">
        <v>299.05</v>
      </c>
      <c r="AG6" s="27">
        <v>293.91000000000003</v>
      </c>
      <c r="AH6" s="27">
        <v>2.42</v>
      </c>
      <c r="AI6" s="27">
        <v>3.17</v>
      </c>
      <c r="AJ6" s="27">
        <v>1.65</v>
      </c>
      <c r="AK6" s="27">
        <v>0</v>
      </c>
      <c r="AL6" s="27">
        <v>0.66</v>
      </c>
      <c r="AM6" s="27">
        <v>0.13</v>
      </c>
      <c r="AN6" s="27">
        <v>0.79</v>
      </c>
      <c r="AO6" s="27">
        <v>287.89999999999998</v>
      </c>
      <c r="AP6" s="27">
        <v>284.52</v>
      </c>
      <c r="AQ6" s="27">
        <v>293.02999999999997</v>
      </c>
      <c r="AR6" s="27">
        <v>288.12</v>
      </c>
      <c r="AS6" s="27">
        <v>2.66</v>
      </c>
      <c r="AT6" s="27">
        <v>3.38</v>
      </c>
      <c r="AU6" s="27">
        <v>1.8</v>
      </c>
      <c r="AV6" s="27">
        <v>0</v>
      </c>
      <c r="AW6" s="27">
        <v>0.21</v>
      </c>
      <c r="AX6" s="27">
        <v>0.04</v>
      </c>
      <c r="AY6" s="27">
        <v>0.25</v>
      </c>
      <c r="AZ6" s="27">
        <v>292.98</v>
      </c>
      <c r="BA6" s="27">
        <v>288.44</v>
      </c>
      <c r="BB6" s="27">
        <v>299.33999999999997</v>
      </c>
      <c r="BC6" s="27">
        <v>293.48</v>
      </c>
      <c r="BD6" s="27">
        <v>2.85</v>
      </c>
      <c r="BE6" s="27">
        <v>3.52</v>
      </c>
      <c r="BF6" s="27">
        <v>2.25</v>
      </c>
      <c r="BG6" s="27">
        <v>293.48</v>
      </c>
      <c r="BH6" s="27">
        <v>2.85</v>
      </c>
      <c r="BI6" s="27">
        <v>3.52</v>
      </c>
      <c r="BJ6" s="27">
        <v>2.25</v>
      </c>
      <c r="BK6" s="27">
        <v>7.81</v>
      </c>
    </row>
    <row r="7" spans="1:63" x14ac:dyDescent="0.25">
      <c r="A7">
        <v>2</v>
      </c>
      <c r="B7" t="s">
        <v>9</v>
      </c>
      <c r="C7" t="s">
        <v>7</v>
      </c>
      <c r="D7" s="27">
        <v>0</v>
      </c>
      <c r="E7" s="27">
        <v>2.36</v>
      </c>
      <c r="F7" s="27">
        <v>0.47</v>
      </c>
      <c r="G7" s="27">
        <v>2.84</v>
      </c>
      <c r="H7" s="27">
        <v>291.06</v>
      </c>
      <c r="I7" s="27">
        <v>286.99</v>
      </c>
      <c r="J7" s="27">
        <v>296.83</v>
      </c>
      <c r="K7" s="27">
        <v>291.44</v>
      </c>
      <c r="L7" s="27">
        <v>0.74</v>
      </c>
      <c r="M7" s="27">
        <v>0.93</v>
      </c>
      <c r="N7" s="27">
        <v>0.69</v>
      </c>
      <c r="O7" s="27">
        <v>0</v>
      </c>
      <c r="P7" s="27">
        <v>7.0000000000000007E-2</v>
      </c>
      <c r="Q7" s="27">
        <v>0.01</v>
      </c>
      <c r="R7" s="27">
        <v>0.09</v>
      </c>
      <c r="S7" s="27">
        <v>295.89</v>
      </c>
      <c r="T7" s="27">
        <v>291.35000000000002</v>
      </c>
      <c r="U7" s="27">
        <v>302.02999999999997</v>
      </c>
      <c r="V7" s="27">
        <v>296.45999999999998</v>
      </c>
      <c r="W7" s="27">
        <v>0.76</v>
      </c>
      <c r="X7" s="27">
        <v>0.89</v>
      </c>
      <c r="Y7" s="27">
        <v>0.77</v>
      </c>
      <c r="Z7" s="27">
        <v>0</v>
      </c>
      <c r="AA7" s="27">
        <v>1.41</v>
      </c>
      <c r="AB7" s="27">
        <v>0.28000000000000003</v>
      </c>
      <c r="AC7" s="27">
        <v>1.69</v>
      </c>
      <c r="AD7" s="27">
        <v>291.45999999999998</v>
      </c>
      <c r="AE7" s="27">
        <v>287.66000000000003</v>
      </c>
      <c r="AF7" s="27">
        <v>297.08</v>
      </c>
      <c r="AG7" s="27">
        <v>291.83</v>
      </c>
      <c r="AH7" s="27">
        <v>0.65</v>
      </c>
      <c r="AI7" s="27">
        <v>0.87</v>
      </c>
      <c r="AJ7" s="27">
        <v>0.57999999999999996</v>
      </c>
      <c r="AK7" s="27">
        <v>0</v>
      </c>
      <c r="AL7" s="27">
        <v>6.4</v>
      </c>
      <c r="AM7" s="27">
        <v>1.28</v>
      </c>
      <c r="AN7" s="27">
        <v>7.67</v>
      </c>
      <c r="AO7" s="27">
        <v>286.07</v>
      </c>
      <c r="AP7" s="27">
        <v>282.52</v>
      </c>
      <c r="AQ7" s="27">
        <v>291.29000000000002</v>
      </c>
      <c r="AR7" s="27">
        <v>286.25</v>
      </c>
      <c r="AS7" s="27">
        <v>0.7</v>
      </c>
      <c r="AT7" s="27">
        <v>0.93</v>
      </c>
      <c r="AU7" s="27">
        <v>0.54</v>
      </c>
      <c r="AV7" s="27">
        <v>0</v>
      </c>
      <c r="AW7" s="27">
        <v>1.58</v>
      </c>
      <c r="AX7" s="27">
        <v>0.32</v>
      </c>
      <c r="AY7" s="27">
        <v>1.89</v>
      </c>
      <c r="AZ7" s="27">
        <v>290.83999999999997</v>
      </c>
      <c r="BA7" s="27">
        <v>286.44</v>
      </c>
      <c r="BB7" s="27">
        <v>296.94</v>
      </c>
      <c r="BC7" s="27">
        <v>291.22000000000003</v>
      </c>
      <c r="BD7" s="27">
        <v>0.76</v>
      </c>
      <c r="BE7" s="27">
        <v>0.93</v>
      </c>
      <c r="BF7" s="27">
        <v>0.76</v>
      </c>
      <c r="BG7" s="27">
        <v>291.22000000000003</v>
      </c>
      <c r="BH7" s="27">
        <v>0.76</v>
      </c>
      <c r="BI7" s="27">
        <v>0.93</v>
      </c>
      <c r="BJ7" s="27">
        <v>0.76</v>
      </c>
      <c r="BK7" s="27">
        <v>367.5</v>
      </c>
    </row>
    <row r="8" spans="1:63" x14ac:dyDescent="0.25">
      <c r="A8">
        <v>2</v>
      </c>
      <c r="B8" t="s">
        <v>9</v>
      </c>
      <c r="C8" t="s">
        <v>8</v>
      </c>
      <c r="D8" s="27">
        <v>0</v>
      </c>
      <c r="E8" s="27">
        <v>10.91</v>
      </c>
      <c r="F8" s="27">
        <v>2.1800000000000002</v>
      </c>
      <c r="G8" s="27">
        <v>13.09</v>
      </c>
      <c r="H8" s="27">
        <v>290.91000000000003</v>
      </c>
      <c r="I8" s="27">
        <v>286.64</v>
      </c>
      <c r="J8" s="27">
        <v>296.83</v>
      </c>
      <c r="K8" s="27">
        <v>291.32</v>
      </c>
      <c r="L8" s="27">
        <v>0.34</v>
      </c>
      <c r="M8" s="27">
        <v>0.42</v>
      </c>
      <c r="N8" s="27">
        <v>0.37</v>
      </c>
      <c r="O8" s="27">
        <v>0</v>
      </c>
      <c r="P8" s="27">
        <v>0.47</v>
      </c>
      <c r="Q8" s="27">
        <v>0.09</v>
      </c>
      <c r="R8" s="27">
        <v>0.56000000000000005</v>
      </c>
      <c r="S8" s="27">
        <v>295.57</v>
      </c>
      <c r="T8" s="27">
        <v>290.8</v>
      </c>
      <c r="U8" s="27">
        <v>301.89</v>
      </c>
      <c r="V8" s="27">
        <v>296.26</v>
      </c>
      <c r="W8" s="27">
        <v>0.35</v>
      </c>
      <c r="X8" s="27">
        <v>0.4</v>
      </c>
      <c r="Y8" s="27">
        <v>0.41</v>
      </c>
      <c r="Z8" s="27">
        <v>0</v>
      </c>
      <c r="AA8" s="27">
        <v>7.12</v>
      </c>
      <c r="AB8" s="27">
        <v>1.42</v>
      </c>
      <c r="AC8" s="27">
        <v>8.5399999999999991</v>
      </c>
      <c r="AD8" s="27">
        <v>291.42</v>
      </c>
      <c r="AE8" s="27">
        <v>287.39999999999998</v>
      </c>
      <c r="AF8" s="27">
        <v>297.20999999999998</v>
      </c>
      <c r="AG8" s="27">
        <v>291.86</v>
      </c>
      <c r="AH8" s="27">
        <v>0.31</v>
      </c>
      <c r="AI8" s="27">
        <v>0.4</v>
      </c>
      <c r="AJ8" s="27">
        <v>0.33</v>
      </c>
      <c r="AK8" s="27">
        <v>0</v>
      </c>
      <c r="AL8" s="27">
        <v>27.37</v>
      </c>
      <c r="AM8" s="27">
        <v>5.47</v>
      </c>
      <c r="AN8" s="27">
        <v>32.85</v>
      </c>
      <c r="AO8" s="27">
        <v>286.08999999999997</v>
      </c>
      <c r="AP8" s="27">
        <v>282.38</v>
      </c>
      <c r="AQ8" s="27">
        <v>291.45999999999998</v>
      </c>
      <c r="AR8" s="27">
        <v>286.24</v>
      </c>
      <c r="AS8" s="27">
        <v>0.3</v>
      </c>
      <c r="AT8" s="27">
        <v>0.41</v>
      </c>
      <c r="AU8" s="27">
        <v>0.26</v>
      </c>
      <c r="AV8" s="27">
        <v>0</v>
      </c>
      <c r="AW8" s="27">
        <v>8.67</v>
      </c>
      <c r="AX8" s="27">
        <v>1.73</v>
      </c>
      <c r="AY8" s="27">
        <v>10.4</v>
      </c>
      <c r="AZ8" s="27">
        <v>290.56</v>
      </c>
      <c r="BA8" s="27">
        <v>285.99</v>
      </c>
      <c r="BB8" s="27">
        <v>296.77999999999997</v>
      </c>
      <c r="BC8" s="27">
        <v>290.95</v>
      </c>
      <c r="BD8" s="27">
        <v>0.31</v>
      </c>
      <c r="BE8" s="27">
        <v>0.39</v>
      </c>
      <c r="BF8" s="27">
        <v>0.39</v>
      </c>
      <c r="BG8" s="27">
        <v>290.95</v>
      </c>
      <c r="BH8" s="27">
        <v>0.31</v>
      </c>
      <c r="BI8" s="27">
        <v>0.39</v>
      </c>
      <c r="BJ8" s="27">
        <v>0.39</v>
      </c>
      <c r="BK8" s="27">
        <v>3525.14</v>
      </c>
    </row>
    <row r="9" spans="1:63" x14ac:dyDescent="0.25">
      <c r="A9">
        <v>3</v>
      </c>
      <c r="B9" t="s">
        <v>10</v>
      </c>
      <c r="C9" t="s">
        <v>6</v>
      </c>
      <c r="D9" s="27">
        <v>0.03</v>
      </c>
      <c r="E9" s="27">
        <v>0.02</v>
      </c>
      <c r="F9" s="27">
        <v>0.02</v>
      </c>
      <c r="G9" s="27">
        <v>0.05</v>
      </c>
      <c r="H9" s="27">
        <v>299.16000000000003</v>
      </c>
      <c r="I9" s="27">
        <v>296.11</v>
      </c>
      <c r="J9" s="27">
        <v>303.7</v>
      </c>
      <c r="K9" s="27">
        <v>301.08</v>
      </c>
      <c r="L9" s="27">
        <v>1.84</v>
      </c>
      <c r="M9" s="27">
        <v>2.46</v>
      </c>
      <c r="N9" s="27">
        <v>1.32</v>
      </c>
      <c r="O9" s="27">
        <v>7.0000000000000007E-2</v>
      </c>
      <c r="P9" s="27">
        <v>0</v>
      </c>
      <c r="Q9" s="27">
        <v>0.04</v>
      </c>
      <c r="R9" s="27">
        <v>0.04</v>
      </c>
      <c r="S9" s="27">
        <v>301.08</v>
      </c>
      <c r="T9" s="27">
        <v>297.91000000000003</v>
      </c>
      <c r="U9" s="27">
        <v>305.61</v>
      </c>
      <c r="V9" s="27">
        <v>303.79000000000002</v>
      </c>
      <c r="W9" s="27">
        <v>1.92</v>
      </c>
      <c r="X9" s="27">
        <v>2.5099999999999998</v>
      </c>
      <c r="Y9" s="27">
        <v>1.46</v>
      </c>
      <c r="Z9" s="27">
        <v>0.02</v>
      </c>
      <c r="AA9" s="27">
        <v>0.01</v>
      </c>
      <c r="AB9" s="27">
        <v>0.01</v>
      </c>
      <c r="AC9" s="27">
        <v>0.02</v>
      </c>
      <c r="AD9" s="27">
        <v>299.39999999999998</v>
      </c>
      <c r="AE9" s="27">
        <v>296.60000000000002</v>
      </c>
      <c r="AF9" s="27">
        <v>303.7</v>
      </c>
      <c r="AG9" s="27">
        <v>301.79000000000002</v>
      </c>
      <c r="AH9" s="27">
        <v>1.74</v>
      </c>
      <c r="AI9" s="27">
        <v>2.39</v>
      </c>
      <c r="AJ9" s="27">
        <v>1.1399999999999999</v>
      </c>
      <c r="AK9" s="27">
        <v>0.01</v>
      </c>
      <c r="AL9" s="27">
        <v>7.0000000000000007E-2</v>
      </c>
      <c r="AM9" s="27">
        <v>0.02</v>
      </c>
      <c r="AN9" s="27">
        <v>0.09</v>
      </c>
      <c r="AO9" s="27">
        <v>296.76</v>
      </c>
      <c r="AP9" s="27">
        <v>293.83</v>
      </c>
      <c r="AQ9" s="27">
        <v>301.29000000000002</v>
      </c>
      <c r="AR9" s="27">
        <v>297.94</v>
      </c>
      <c r="AS9" s="27">
        <v>1.73</v>
      </c>
      <c r="AT9" s="27">
        <v>2.41</v>
      </c>
      <c r="AU9" s="27">
        <v>1.05</v>
      </c>
      <c r="AV9" s="27">
        <v>0.04</v>
      </c>
      <c r="AW9" s="27">
        <v>0.01</v>
      </c>
      <c r="AX9" s="27">
        <v>0.02</v>
      </c>
      <c r="AY9" s="27">
        <v>0.03</v>
      </c>
      <c r="AZ9" s="27">
        <v>299.39</v>
      </c>
      <c r="BA9" s="27">
        <v>296.08</v>
      </c>
      <c r="BB9" s="27">
        <v>304.18</v>
      </c>
      <c r="BC9" s="27">
        <v>300.8</v>
      </c>
      <c r="BD9" s="27">
        <v>1.94</v>
      </c>
      <c r="BE9" s="27">
        <v>2.5099999999999998</v>
      </c>
      <c r="BF9" s="27">
        <v>1.56</v>
      </c>
      <c r="BG9" s="27">
        <v>300.8</v>
      </c>
      <c r="BH9" s="27">
        <v>1.94</v>
      </c>
      <c r="BI9" s="27">
        <v>2.5099999999999998</v>
      </c>
      <c r="BJ9" s="27">
        <v>1.56</v>
      </c>
      <c r="BK9" s="27">
        <v>53.01</v>
      </c>
    </row>
    <row r="10" spans="1:63" x14ac:dyDescent="0.25">
      <c r="A10">
        <v>3</v>
      </c>
      <c r="B10" t="s">
        <v>10</v>
      </c>
      <c r="C10" t="s">
        <v>7</v>
      </c>
      <c r="D10" s="27">
        <v>0</v>
      </c>
      <c r="E10" s="27">
        <v>0.34</v>
      </c>
      <c r="F10" s="27">
        <v>7.0000000000000007E-2</v>
      </c>
      <c r="G10" s="27">
        <v>0.41</v>
      </c>
      <c r="H10" s="27">
        <v>297.33</v>
      </c>
      <c r="I10" s="27">
        <v>292.95</v>
      </c>
      <c r="J10" s="27">
        <v>303.98</v>
      </c>
      <c r="K10" s="27">
        <v>298.52</v>
      </c>
      <c r="L10" s="27">
        <v>0.6</v>
      </c>
      <c r="M10" s="27">
        <v>0.63</v>
      </c>
      <c r="N10" s="27">
        <v>1.04</v>
      </c>
      <c r="O10" s="27">
        <v>0</v>
      </c>
      <c r="P10" s="27">
        <v>0</v>
      </c>
      <c r="Q10" s="27">
        <v>0</v>
      </c>
      <c r="R10" s="27">
        <v>0</v>
      </c>
      <c r="S10" s="27">
        <v>299.42</v>
      </c>
      <c r="T10" s="27">
        <v>295.11</v>
      </c>
      <c r="U10" s="27">
        <v>305.64</v>
      </c>
      <c r="V10" s="27">
        <v>301.33999999999997</v>
      </c>
      <c r="W10" s="27">
        <v>0.61</v>
      </c>
      <c r="X10" s="27">
        <v>0.62</v>
      </c>
      <c r="Y10" s="27">
        <v>1.05</v>
      </c>
      <c r="Z10" s="27">
        <v>0</v>
      </c>
      <c r="AA10" s="27">
        <v>0.12</v>
      </c>
      <c r="AB10" s="27">
        <v>0.02</v>
      </c>
      <c r="AC10" s="27">
        <v>0.15</v>
      </c>
      <c r="AD10" s="27">
        <v>297.5</v>
      </c>
      <c r="AE10" s="27">
        <v>293.47000000000003</v>
      </c>
      <c r="AF10" s="27">
        <v>303.92</v>
      </c>
      <c r="AG10" s="27">
        <v>298.95999999999998</v>
      </c>
      <c r="AH10" s="27">
        <v>0.55000000000000004</v>
      </c>
      <c r="AI10" s="27">
        <v>0.63</v>
      </c>
      <c r="AJ10" s="27">
        <v>0.98</v>
      </c>
      <c r="AK10" s="27">
        <v>0</v>
      </c>
      <c r="AL10" s="27">
        <v>1.18</v>
      </c>
      <c r="AM10" s="27">
        <v>0.24</v>
      </c>
      <c r="AN10" s="27">
        <v>1.42</v>
      </c>
      <c r="AO10" s="27">
        <v>294.64999999999998</v>
      </c>
      <c r="AP10" s="27">
        <v>290.13</v>
      </c>
      <c r="AQ10" s="27">
        <v>301.83999999999997</v>
      </c>
      <c r="AR10" s="27">
        <v>295.17</v>
      </c>
      <c r="AS10" s="27">
        <v>0.56999999999999995</v>
      </c>
      <c r="AT10" s="27">
        <v>0.64</v>
      </c>
      <c r="AU10" s="27">
        <v>1</v>
      </c>
      <c r="AV10" s="27">
        <v>0</v>
      </c>
      <c r="AW10" s="27">
        <v>0.05</v>
      </c>
      <c r="AX10" s="27">
        <v>0.01</v>
      </c>
      <c r="AY10" s="27">
        <v>0.06</v>
      </c>
      <c r="AZ10" s="27">
        <v>297.75</v>
      </c>
      <c r="BA10" s="27">
        <v>293.06</v>
      </c>
      <c r="BB10" s="27">
        <v>304.52</v>
      </c>
      <c r="BC10" s="27">
        <v>298.62</v>
      </c>
      <c r="BD10" s="27">
        <v>0.61</v>
      </c>
      <c r="BE10" s="27">
        <v>0.57999999999999996</v>
      </c>
      <c r="BF10" s="27">
        <v>1.0900000000000001</v>
      </c>
      <c r="BG10" s="27">
        <v>298.62</v>
      </c>
      <c r="BH10" s="27">
        <v>0.61</v>
      </c>
      <c r="BI10" s="27">
        <v>0.57999999999999996</v>
      </c>
      <c r="BJ10" s="27">
        <v>1.0900000000000001</v>
      </c>
      <c r="BK10" s="27">
        <v>6124.87</v>
      </c>
    </row>
    <row r="11" spans="1:63" x14ac:dyDescent="0.25">
      <c r="A11">
        <v>3</v>
      </c>
      <c r="B11" t="s">
        <v>10</v>
      </c>
      <c r="C11" t="s">
        <v>8</v>
      </c>
      <c r="D11" s="27">
        <v>0</v>
      </c>
      <c r="E11" s="27">
        <v>0.38</v>
      </c>
      <c r="F11" s="27">
        <v>0.08</v>
      </c>
      <c r="G11" s="27">
        <v>0.46</v>
      </c>
      <c r="H11" s="27">
        <v>297.14999999999998</v>
      </c>
      <c r="I11" s="27">
        <v>292.48</v>
      </c>
      <c r="J11" s="27">
        <v>304.06</v>
      </c>
      <c r="K11" s="27">
        <v>298.26</v>
      </c>
      <c r="L11" s="27">
        <v>0.23</v>
      </c>
      <c r="M11" s="27">
        <v>-0.02</v>
      </c>
      <c r="N11" s="27">
        <v>0.91</v>
      </c>
      <c r="O11" s="27">
        <v>0</v>
      </c>
      <c r="P11" s="27">
        <v>0</v>
      </c>
      <c r="Q11" s="27">
        <v>0</v>
      </c>
      <c r="R11" s="27">
        <v>0</v>
      </c>
      <c r="S11" s="27">
        <v>299.14</v>
      </c>
      <c r="T11" s="27">
        <v>294.64</v>
      </c>
      <c r="U11" s="27">
        <v>305.5</v>
      </c>
      <c r="V11" s="27">
        <v>300.95</v>
      </c>
      <c r="W11" s="27">
        <v>0.25</v>
      </c>
      <c r="X11" s="27">
        <v>0.01</v>
      </c>
      <c r="Y11" s="27">
        <v>0.88</v>
      </c>
      <c r="Z11" s="27">
        <v>0</v>
      </c>
      <c r="AA11" s="27">
        <v>0.11</v>
      </c>
      <c r="AB11" s="27">
        <v>0.02</v>
      </c>
      <c r="AC11" s="27">
        <v>0.13</v>
      </c>
      <c r="AD11" s="27">
        <v>297.29000000000002</v>
      </c>
      <c r="AE11" s="27">
        <v>292.98</v>
      </c>
      <c r="AF11" s="27">
        <v>303.99</v>
      </c>
      <c r="AG11" s="27">
        <v>298.66000000000003</v>
      </c>
      <c r="AH11" s="27">
        <v>0.19</v>
      </c>
      <c r="AI11" s="27">
        <v>-0.02</v>
      </c>
      <c r="AJ11" s="27">
        <v>0.86</v>
      </c>
      <c r="AK11" s="27">
        <v>0</v>
      </c>
      <c r="AL11" s="27">
        <v>1.4</v>
      </c>
      <c r="AM11" s="27">
        <v>0.28000000000000003</v>
      </c>
      <c r="AN11" s="27">
        <v>1.68</v>
      </c>
      <c r="AO11" s="27">
        <v>294.51</v>
      </c>
      <c r="AP11" s="27">
        <v>289.58999999999997</v>
      </c>
      <c r="AQ11" s="27">
        <v>302.11</v>
      </c>
      <c r="AR11" s="27">
        <v>294.98</v>
      </c>
      <c r="AS11" s="27">
        <v>0.19</v>
      </c>
      <c r="AT11" s="27">
        <v>-7.0000000000000007E-2</v>
      </c>
      <c r="AU11" s="27">
        <v>0.94</v>
      </c>
      <c r="AV11" s="27">
        <v>0</v>
      </c>
      <c r="AW11" s="27">
        <v>0.03</v>
      </c>
      <c r="AX11" s="27">
        <v>0.01</v>
      </c>
      <c r="AY11" s="27">
        <v>0.03</v>
      </c>
      <c r="AZ11" s="27">
        <v>297.64</v>
      </c>
      <c r="BA11" s="27">
        <v>292.7</v>
      </c>
      <c r="BB11" s="27">
        <v>304.61</v>
      </c>
      <c r="BC11" s="27">
        <v>298.45999999999998</v>
      </c>
      <c r="BD11" s="27">
        <v>0.25</v>
      </c>
      <c r="BE11" s="27">
        <v>-0.03</v>
      </c>
      <c r="BF11" s="27">
        <v>0.95</v>
      </c>
      <c r="BG11" s="27">
        <v>298.45999999999998</v>
      </c>
      <c r="BH11" s="27">
        <v>0.25</v>
      </c>
      <c r="BI11" s="27">
        <v>-0.03</v>
      </c>
      <c r="BJ11" s="27">
        <v>0.95</v>
      </c>
      <c r="BK11" s="27">
        <v>14533.73</v>
      </c>
    </row>
    <row r="12" spans="1:63" x14ac:dyDescent="0.25">
      <c r="A12">
        <v>4</v>
      </c>
      <c r="B12" t="s">
        <v>11</v>
      </c>
      <c r="C12" t="s">
        <v>6</v>
      </c>
      <c r="D12" s="27">
        <v>0</v>
      </c>
      <c r="E12" s="27">
        <v>0</v>
      </c>
      <c r="F12" s="27">
        <v>0</v>
      </c>
      <c r="G12" s="27">
        <v>0</v>
      </c>
      <c r="H12" s="27">
        <v>300.7</v>
      </c>
      <c r="I12" s="27">
        <v>296.16000000000003</v>
      </c>
      <c r="J12" s="27">
        <v>307.72000000000003</v>
      </c>
      <c r="K12" s="27">
        <v>302.02999999999997</v>
      </c>
      <c r="L12" s="27">
        <v>0.99</v>
      </c>
      <c r="M12" s="27">
        <v>1.58</v>
      </c>
      <c r="N12" s="27">
        <v>0.84</v>
      </c>
      <c r="O12" s="27">
        <v>0</v>
      </c>
      <c r="P12" s="27">
        <v>0</v>
      </c>
      <c r="Q12" s="27">
        <v>0</v>
      </c>
      <c r="R12" s="27">
        <v>0</v>
      </c>
      <c r="S12" s="27">
        <v>300.04000000000002</v>
      </c>
      <c r="T12" s="27">
        <v>294.63</v>
      </c>
      <c r="U12" s="27">
        <v>308.47000000000003</v>
      </c>
      <c r="V12" s="27">
        <v>300.44</v>
      </c>
      <c r="W12" s="27">
        <v>0.83</v>
      </c>
      <c r="X12" s="27">
        <v>1.66</v>
      </c>
      <c r="Y12" s="27">
        <v>0.61</v>
      </c>
      <c r="Z12" s="27">
        <v>0.01</v>
      </c>
      <c r="AA12" s="27">
        <v>0</v>
      </c>
      <c r="AB12" s="27">
        <v>0.01</v>
      </c>
      <c r="AC12" s="27">
        <v>0.01</v>
      </c>
      <c r="AD12" s="27">
        <v>303.10000000000002</v>
      </c>
      <c r="AE12" s="27">
        <v>298.26</v>
      </c>
      <c r="AF12" s="27">
        <v>310.33999999999997</v>
      </c>
      <c r="AG12" s="27">
        <v>303.66000000000003</v>
      </c>
      <c r="AH12" s="27">
        <v>1.1599999999999999</v>
      </c>
      <c r="AI12" s="27">
        <v>1.73</v>
      </c>
      <c r="AJ12" s="27">
        <v>0.95</v>
      </c>
      <c r="AK12" s="27">
        <v>0</v>
      </c>
      <c r="AL12" s="27">
        <v>0</v>
      </c>
      <c r="AM12" s="27">
        <v>0</v>
      </c>
      <c r="AN12" s="27">
        <v>0</v>
      </c>
      <c r="AO12" s="27">
        <v>299.3</v>
      </c>
      <c r="AP12" s="27">
        <v>295.51</v>
      </c>
      <c r="AQ12" s="27">
        <v>305.10000000000002</v>
      </c>
      <c r="AR12" s="27">
        <v>301.58999999999997</v>
      </c>
      <c r="AS12" s="27">
        <v>1.06</v>
      </c>
      <c r="AT12" s="27">
        <v>1.52</v>
      </c>
      <c r="AU12" s="27">
        <v>1</v>
      </c>
      <c r="AV12" s="27">
        <v>0</v>
      </c>
      <c r="AW12" s="27">
        <v>0</v>
      </c>
      <c r="AX12" s="27">
        <v>0</v>
      </c>
      <c r="AY12" s="27">
        <v>0</v>
      </c>
      <c r="AZ12" s="27">
        <v>300.38</v>
      </c>
      <c r="BA12" s="27">
        <v>296.24</v>
      </c>
      <c r="BB12" s="27">
        <v>306.99</v>
      </c>
      <c r="BC12" s="27">
        <v>302.42</v>
      </c>
      <c r="BD12" s="27">
        <v>0.93</v>
      </c>
      <c r="BE12" s="27">
        <v>1.46</v>
      </c>
      <c r="BF12" s="27">
        <v>0.81</v>
      </c>
      <c r="BG12" s="27">
        <v>302.42</v>
      </c>
      <c r="BH12" s="27">
        <v>0.93</v>
      </c>
      <c r="BI12" s="27">
        <v>1.46</v>
      </c>
      <c r="BJ12" s="27">
        <v>0.81</v>
      </c>
      <c r="BK12" s="27">
        <v>2.56</v>
      </c>
    </row>
    <row r="13" spans="1:63" x14ac:dyDescent="0.25">
      <c r="A13">
        <v>4</v>
      </c>
      <c r="B13" t="s">
        <v>11</v>
      </c>
      <c r="C13" t="s">
        <v>7</v>
      </c>
      <c r="D13" s="27">
        <v>0</v>
      </c>
      <c r="E13" s="27">
        <v>0</v>
      </c>
      <c r="F13" s="27">
        <v>0</v>
      </c>
      <c r="G13" s="27">
        <v>0</v>
      </c>
      <c r="H13" s="27">
        <v>298.29000000000002</v>
      </c>
      <c r="I13" s="27">
        <v>293.83999999999997</v>
      </c>
      <c r="J13" s="27">
        <v>305.02</v>
      </c>
      <c r="K13" s="27">
        <v>299.3</v>
      </c>
      <c r="L13" s="27">
        <v>0.43</v>
      </c>
      <c r="M13" s="27">
        <v>0.68</v>
      </c>
      <c r="N13" s="27">
        <v>0.48</v>
      </c>
      <c r="O13" s="27">
        <v>0</v>
      </c>
      <c r="P13" s="27">
        <v>0</v>
      </c>
      <c r="Q13" s="27">
        <v>0</v>
      </c>
      <c r="R13" s="27">
        <v>0</v>
      </c>
      <c r="S13" s="27">
        <v>298.38</v>
      </c>
      <c r="T13" s="27">
        <v>293.64</v>
      </c>
      <c r="U13" s="27">
        <v>305.45</v>
      </c>
      <c r="V13" s="27">
        <v>299.23</v>
      </c>
      <c r="W13" s="27">
        <v>0.45</v>
      </c>
      <c r="X13" s="27">
        <v>0.75</v>
      </c>
      <c r="Y13" s="27">
        <v>0.52</v>
      </c>
      <c r="Z13" s="27">
        <v>0</v>
      </c>
      <c r="AA13" s="27">
        <v>0</v>
      </c>
      <c r="AB13" s="27">
        <v>0</v>
      </c>
      <c r="AC13" s="27">
        <v>0</v>
      </c>
      <c r="AD13" s="27">
        <v>299.44</v>
      </c>
      <c r="AE13" s="27">
        <v>295.01</v>
      </c>
      <c r="AF13" s="27">
        <v>306.25</v>
      </c>
      <c r="AG13" s="27">
        <v>300.72000000000003</v>
      </c>
      <c r="AH13" s="27">
        <v>0.47</v>
      </c>
      <c r="AI13" s="27">
        <v>0.74</v>
      </c>
      <c r="AJ13" s="27">
        <v>0.49</v>
      </c>
      <c r="AK13" s="27">
        <v>0</v>
      </c>
      <c r="AL13" s="27">
        <v>0</v>
      </c>
      <c r="AM13" s="27">
        <v>0</v>
      </c>
      <c r="AN13" s="27">
        <v>0</v>
      </c>
      <c r="AO13" s="27">
        <v>297.08999999999997</v>
      </c>
      <c r="AP13" s="27">
        <v>292.7</v>
      </c>
      <c r="AQ13" s="27">
        <v>303.70999999999998</v>
      </c>
      <c r="AR13" s="27">
        <v>297.86</v>
      </c>
      <c r="AS13" s="27">
        <v>0.45</v>
      </c>
      <c r="AT13" s="27">
        <v>0.66</v>
      </c>
      <c r="AU13" s="27">
        <v>0.56000000000000005</v>
      </c>
      <c r="AV13" s="27">
        <v>0</v>
      </c>
      <c r="AW13" s="27">
        <v>0</v>
      </c>
      <c r="AX13" s="27">
        <v>0</v>
      </c>
      <c r="AY13" s="27">
        <v>0</v>
      </c>
      <c r="AZ13" s="27">
        <v>298.26</v>
      </c>
      <c r="BA13" s="27">
        <v>294.01</v>
      </c>
      <c r="BB13" s="27">
        <v>304.7</v>
      </c>
      <c r="BC13" s="27">
        <v>299.42</v>
      </c>
      <c r="BD13" s="27">
        <v>0.35</v>
      </c>
      <c r="BE13" s="27">
        <v>0.57999999999999996</v>
      </c>
      <c r="BF13" s="27">
        <v>0.36</v>
      </c>
      <c r="BG13" s="27">
        <v>299.42</v>
      </c>
      <c r="BH13" s="27">
        <v>0.35</v>
      </c>
      <c r="BI13" s="27">
        <v>0.57999999999999996</v>
      </c>
      <c r="BJ13" s="27">
        <v>0.36</v>
      </c>
      <c r="BK13" s="27">
        <v>1075.06</v>
      </c>
    </row>
    <row r="14" spans="1:63" x14ac:dyDescent="0.25">
      <c r="A14">
        <v>4</v>
      </c>
      <c r="B14" t="s">
        <v>11</v>
      </c>
      <c r="C14" t="s">
        <v>8</v>
      </c>
      <c r="D14" s="27">
        <v>0</v>
      </c>
      <c r="E14" s="27">
        <v>0</v>
      </c>
      <c r="F14" s="27">
        <v>0</v>
      </c>
      <c r="G14" s="27">
        <v>0</v>
      </c>
      <c r="H14" s="27">
        <v>298.3</v>
      </c>
      <c r="I14" s="27">
        <v>293.64</v>
      </c>
      <c r="J14" s="27">
        <v>305.33999999999997</v>
      </c>
      <c r="K14" s="27">
        <v>299.27</v>
      </c>
      <c r="L14" s="27">
        <v>0.39</v>
      </c>
      <c r="M14" s="27">
        <v>0.54</v>
      </c>
      <c r="N14" s="27">
        <v>0.56000000000000005</v>
      </c>
      <c r="O14" s="27">
        <v>0</v>
      </c>
      <c r="P14" s="27">
        <v>0</v>
      </c>
      <c r="Q14" s="27">
        <v>0</v>
      </c>
      <c r="R14" s="27">
        <v>0</v>
      </c>
      <c r="S14" s="27">
        <v>298.32</v>
      </c>
      <c r="T14" s="27">
        <v>293.48</v>
      </c>
      <c r="U14" s="27">
        <v>305.57</v>
      </c>
      <c r="V14" s="27">
        <v>299.17</v>
      </c>
      <c r="W14" s="27">
        <v>0.38</v>
      </c>
      <c r="X14" s="27">
        <v>0.56000000000000005</v>
      </c>
      <c r="Y14" s="27">
        <v>0.56000000000000005</v>
      </c>
      <c r="Z14" s="27">
        <v>0</v>
      </c>
      <c r="AA14" s="27">
        <v>0</v>
      </c>
      <c r="AB14" s="27">
        <v>0</v>
      </c>
      <c r="AC14" s="27">
        <v>0</v>
      </c>
      <c r="AD14" s="27">
        <v>299.35000000000002</v>
      </c>
      <c r="AE14" s="27">
        <v>294.77</v>
      </c>
      <c r="AF14" s="27">
        <v>306.41000000000003</v>
      </c>
      <c r="AG14" s="27">
        <v>300.61</v>
      </c>
      <c r="AH14" s="27">
        <v>0.42</v>
      </c>
      <c r="AI14" s="27">
        <v>0.61</v>
      </c>
      <c r="AJ14" s="27">
        <v>0.54</v>
      </c>
      <c r="AK14" s="27">
        <v>0</v>
      </c>
      <c r="AL14" s="27">
        <v>0</v>
      </c>
      <c r="AM14" s="27">
        <v>0</v>
      </c>
      <c r="AN14" s="27">
        <v>0</v>
      </c>
      <c r="AO14" s="27">
        <v>297.20999999999998</v>
      </c>
      <c r="AP14" s="27">
        <v>292.45999999999998</v>
      </c>
      <c r="AQ14" s="27">
        <v>304.37</v>
      </c>
      <c r="AR14" s="27">
        <v>297.89</v>
      </c>
      <c r="AS14" s="27">
        <v>0.43</v>
      </c>
      <c r="AT14" s="27">
        <v>0.53</v>
      </c>
      <c r="AU14" s="27">
        <v>0.67</v>
      </c>
      <c r="AV14" s="27">
        <v>0</v>
      </c>
      <c r="AW14" s="27">
        <v>0</v>
      </c>
      <c r="AX14" s="27">
        <v>0</v>
      </c>
      <c r="AY14" s="27">
        <v>0</v>
      </c>
      <c r="AZ14" s="27">
        <v>298.33</v>
      </c>
      <c r="BA14" s="27">
        <v>293.88</v>
      </c>
      <c r="BB14" s="27">
        <v>305.04000000000002</v>
      </c>
      <c r="BC14" s="27">
        <v>299.45</v>
      </c>
      <c r="BD14" s="27">
        <v>0.34</v>
      </c>
      <c r="BE14" s="27">
        <v>0.48</v>
      </c>
      <c r="BF14" s="27">
        <v>0.47</v>
      </c>
      <c r="BG14" s="27">
        <v>299.45</v>
      </c>
      <c r="BH14" s="27">
        <v>0.34</v>
      </c>
      <c r="BI14" s="27">
        <v>0.48</v>
      </c>
      <c r="BJ14" s="27">
        <v>0.47</v>
      </c>
      <c r="BK14" s="27">
        <v>3690.27</v>
      </c>
    </row>
    <row r="15" spans="1:63" x14ac:dyDescent="0.25">
      <c r="A15">
        <v>5</v>
      </c>
      <c r="B15" t="s">
        <v>12</v>
      </c>
      <c r="C15" t="s">
        <v>6</v>
      </c>
      <c r="D15" s="27">
        <v>0</v>
      </c>
      <c r="E15" s="27">
        <v>0.28000000000000003</v>
      </c>
      <c r="F15" s="27">
        <v>0.06</v>
      </c>
      <c r="G15" s="27">
        <v>0.34</v>
      </c>
      <c r="H15" s="27">
        <v>289.85000000000002</v>
      </c>
      <c r="I15" s="27">
        <v>286.29000000000002</v>
      </c>
      <c r="J15" s="27">
        <v>294.04000000000002</v>
      </c>
      <c r="K15" s="27">
        <v>290.31</v>
      </c>
      <c r="L15" s="27">
        <v>0.91</v>
      </c>
      <c r="M15" s="27">
        <v>1</v>
      </c>
      <c r="N15" s="27">
        <v>0.85</v>
      </c>
      <c r="O15" s="27">
        <v>0</v>
      </c>
      <c r="P15" s="27">
        <v>0.7</v>
      </c>
      <c r="Q15" s="27">
        <v>0.14000000000000001</v>
      </c>
      <c r="R15" s="27">
        <v>0.85</v>
      </c>
      <c r="S15" s="27">
        <v>279.55</v>
      </c>
      <c r="T15" s="27">
        <v>276.95</v>
      </c>
      <c r="U15" s="27">
        <v>282.67</v>
      </c>
      <c r="V15" s="27">
        <v>279.55</v>
      </c>
      <c r="W15" s="27">
        <v>1.02</v>
      </c>
      <c r="X15" s="27">
        <v>1.08</v>
      </c>
      <c r="Y15" s="27">
        <v>0.79</v>
      </c>
      <c r="Z15" s="27">
        <v>0</v>
      </c>
      <c r="AA15" s="27">
        <v>0.27</v>
      </c>
      <c r="AB15" s="27">
        <v>0.05</v>
      </c>
      <c r="AC15" s="27">
        <v>0.33</v>
      </c>
      <c r="AD15" s="27">
        <v>287.89999999999998</v>
      </c>
      <c r="AE15" s="27">
        <v>284.04000000000002</v>
      </c>
      <c r="AF15" s="27">
        <v>292.33999999999997</v>
      </c>
      <c r="AG15" s="27">
        <v>288.31</v>
      </c>
      <c r="AH15" s="27">
        <v>0.93</v>
      </c>
      <c r="AI15" s="27">
        <v>0.96</v>
      </c>
      <c r="AJ15" s="27">
        <v>1.01</v>
      </c>
      <c r="AK15" s="27">
        <v>0</v>
      </c>
      <c r="AL15" s="27">
        <v>0</v>
      </c>
      <c r="AM15" s="27">
        <v>0</v>
      </c>
      <c r="AN15" s="27">
        <v>0</v>
      </c>
      <c r="AO15" s="27">
        <v>300.98</v>
      </c>
      <c r="AP15" s="27">
        <v>296.56</v>
      </c>
      <c r="AQ15" s="27">
        <v>306.10000000000002</v>
      </c>
      <c r="AR15" s="27">
        <v>301.77999999999997</v>
      </c>
      <c r="AS15" s="27">
        <v>1.04</v>
      </c>
      <c r="AT15" s="27">
        <v>1.1499999999999999</v>
      </c>
      <c r="AU15" s="27">
        <v>1.1599999999999999</v>
      </c>
      <c r="AV15" s="27">
        <v>0</v>
      </c>
      <c r="AW15" s="27">
        <v>0.15</v>
      </c>
      <c r="AX15" s="27">
        <v>0.03</v>
      </c>
      <c r="AY15" s="27">
        <v>0.18</v>
      </c>
      <c r="AZ15" s="27">
        <v>291.01</v>
      </c>
      <c r="BA15" s="27">
        <v>287.69</v>
      </c>
      <c r="BB15" s="27">
        <v>295.11</v>
      </c>
      <c r="BC15" s="27">
        <v>291.66000000000003</v>
      </c>
      <c r="BD15" s="27">
        <v>0.84</v>
      </c>
      <c r="BE15" s="27">
        <v>0.99</v>
      </c>
      <c r="BF15" s="27">
        <v>0.68</v>
      </c>
      <c r="BG15" s="27">
        <v>291.66000000000003</v>
      </c>
      <c r="BH15" s="27">
        <v>0.84</v>
      </c>
      <c r="BI15" s="27">
        <v>0.99</v>
      </c>
      <c r="BJ15" s="27">
        <v>0.68</v>
      </c>
      <c r="BK15" s="27">
        <v>12.04</v>
      </c>
    </row>
    <row r="16" spans="1:63" x14ac:dyDescent="0.25">
      <c r="A16">
        <v>5</v>
      </c>
      <c r="B16" t="s">
        <v>12</v>
      </c>
      <c r="C16" t="s">
        <v>7</v>
      </c>
      <c r="D16" s="27">
        <v>0</v>
      </c>
      <c r="E16" s="27">
        <v>19.16</v>
      </c>
      <c r="F16" s="27">
        <v>3.83</v>
      </c>
      <c r="G16" s="27">
        <v>22.99</v>
      </c>
      <c r="H16" s="27">
        <v>284.13</v>
      </c>
      <c r="I16" s="27">
        <v>278.83999999999997</v>
      </c>
      <c r="J16" s="27">
        <v>290.27999999999997</v>
      </c>
      <c r="K16" s="27">
        <v>284.12</v>
      </c>
      <c r="L16" s="27">
        <v>0.63</v>
      </c>
      <c r="M16" s="27">
        <v>0.91</v>
      </c>
      <c r="N16" s="27">
        <v>0.48</v>
      </c>
      <c r="O16" s="27">
        <v>0</v>
      </c>
      <c r="P16" s="27">
        <v>52.87</v>
      </c>
      <c r="Q16" s="27">
        <v>10.57</v>
      </c>
      <c r="R16" s="27">
        <v>63.44</v>
      </c>
      <c r="S16" s="27">
        <v>270.82</v>
      </c>
      <c r="T16" s="27">
        <v>266.95999999999998</v>
      </c>
      <c r="U16" s="27">
        <v>275.38</v>
      </c>
      <c r="V16" s="27">
        <v>270.82</v>
      </c>
      <c r="W16" s="27">
        <v>1.05</v>
      </c>
      <c r="X16" s="27">
        <v>1.23</v>
      </c>
      <c r="Y16" s="27">
        <v>0.86</v>
      </c>
      <c r="Z16" s="27">
        <v>0</v>
      </c>
      <c r="AA16" s="27">
        <v>13.1</v>
      </c>
      <c r="AB16" s="27">
        <v>2.62</v>
      </c>
      <c r="AC16" s="27">
        <v>15.72</v>
      </c>
      <c r="AD16" s="27">
        <v>284.17</v>
      </c>
      <c r="AE16" s="27">
        <v>278.70999999999998</v>
      </c>
      <c r="AF16" s="27">
        <v>290.31</v>
      </c>
      <c r="AG16" s="27">
        <v>284.27999999999997</v>
      </c>
      <c r="AH16" s="27">
        <v>0.51</v>
      </c>
      <c r="AI16" s="27">
        <v>0.72</v>
      </c>
      <c r="AJ16" s="27">
        <v>0.49</v>
      </c>
      <c r="AK16" s="27">
        <v>0</v>
      </c>
      <c r="AL16" s="27">
        <v>0.02</v>
      </c>
      <c r="AM16" s="27">
        <v>0.01</v>
      </c>
      <c r="AN16" s="27">
        <v>0.02</v>
      </c>
      <c r="AO16" s="27">
        <v>297.12</v>
      </c>
      <c r="AP16" s="27">
        <v>290.52999999999997</v>
      </c>
      <c r="AQ16" s="27">
        <v>304.48</v>
      </c>
      <c r="AR16" s="27">
        <v>296.92</v>
      </c>
      <c r="AS16" s="27">
        <v>0.66</v>
      </c>
      <c r="AT16" s="27">
        <v>1</v>
      </c>
      <c r="AU16" s="27">
        <v>0.56000000000000005</v>
      </c>
      <c r="AV16" s="27">
        <v>0</v>
      </c>
      <c r="AW16" s="27">
        <v>10.54</v>
      </c>
      <c r="AX16" s="27">
        <v>2.11</v>
      </c>
      <c r="AY16" s="27">
        <v>12.64</v>
      </c>
      <c r="AZ16" s="27">
        <v>284.41000000000003</v>
      </c>
      <c r="BA16" s="27">
        <v>279.2</v>
      </c>
      <c r="BB16" s="27">
        <v>290.98</v>
      </c>
      <c r="BC16" s="27">
        <v>284.49</v>
      </c>
      <c r="BD16" s="27">
        <v>0.61</v>
      </c>
      <c r="BE16" s="27">
        <v>0.97</v>
      </c>
      <c r="BF16" s="27">
        <v>0.32</v>
      </c>
      <c r="BG16" s="27">
        <v>284.49</v>
      </c>
      <c r="BH16" s="27">
        <v>0.61</v>
      </c>
      <c r="BI16" s="27">
        <v>0.97</v>
      </c>
      <c r="BJ16" s="27">
        <v>0.32</v>
      </c>
      <c r="BK16" s="27">
        <v>1555.92</v>
      </c>
    </row>
    <row r="17" spans="1:63" x14ac:dyDescent="0.25">
      <c r="A17">
        <v>5</v>
      </c>
      <c r="B17" t="s">
        <v>12</v>
      </c>
      <c r="C17" t="s">
        <v>8</v>
      </c>
      <c r="D17" s="27">
        <v>0</v>
      </c>
      <c r="E17" s="27">
        <v>36.119999999999997</v>
      </c>
      <c r="F17" s="27">
        <v>7.22</v>
      </c>
      <c r="G17" s="27">
        <v>43.34</v>
      </c>
      <c r="H17" s="27">
        <v>283.95999999999998</v>
      </c>
      <c r="I17" s="27">
        <v>278.47000000000003</v>
      </c>
      <c r="J17" s="27">
        <v>290.22000000000003</v>
      </c>
      <c r="K17" s="27">
        <v>283.93</v>
      </c>
      <c r="L17" s="27">
        <v>0.59</v>
      </c>
      <c r="M17" s="27">
        <v>0.76</v>
      </c>
      <c r="N17" s="27">
        <v>0.44</v>
      </c>
      <c r="O17" s="27">
        <v>0</v>
      </c>
      <c r="P17" s="27">
        <v>101.64</v>
      </c>
      <c r="Q17" s="27">
        <v>20.329999999999998</v>
      </c>
      <c r="R17" s="27">
        <v>121.96</v>
      </c>
      <c r="S17" s="27">
        <v>270.33</v>
      </c>
      <c r="T17" s="27">
        <v>266.33999999999997</v>
      </c>
      <c r="U17" s="27">
        <v>274.95999999999998</v>
      </c>
      <c r="V17" s="27">
        <v>270.33</v>
      </c>
      <c r="W17" s="27">
        <v>0.86</v>
      </c>
      <c r="X17" s="27">
        <v>1.01</v>
      </c>
      <c r="Y17" s="27">
        <v>0.64</v>
      </c>
      <c r="Z17" s="27">
        <v>0</v>
      </c>
      <c r="AA17" s="27">
        <v>27.52</v>
      </c>
      <c r="AB17" s="27">
        <v>5.51</v>
      </c>
      <c r="AC17" s="27">
        <v>33.03</v>
      </c>
      <c r="AD17" s="27">
        <v>284.04000000000002</v>
      </c>
      <c r="AE17" s="27">
        <v>278.44</v>
      </c>
      <c r="AF17" s="27">
        <v>290.23</v>
      </c>
      <c r="AG17" s="27">
        <v>284.13</v>
      </c>
      <c r="AH17" s="27">
        <v>0.41</v>
      </c>
      <c r="AI17" s="27">
        <v>0.56999999999999995</v>
      </c>
      <c r="AJ17" s="27">
        <v>0.36</v>
      </c>
      <c r="AK17" s="27">
        <v>0</v>
      </c>
      <c r="AL17" s="27">
        <v>0.02</v>
      </c>
      <c r="AM17" s="27">
        <v>0</v>
      </c>
      <c r="AN17" s="27">
        <v>0.02</v>
      </c>
      <c r="AO17" s="27">
        <v>297.17</v>
      </c>
      <c r="AP17" s="27">
        <v>290.27999999999997</v>
      </c>
      <c r="AQ17" s="27">
        <v>304.66000000000003</v>
      </c>
      <c r="AR17" s="27">
        <v>296.88</v>
      </c>
      <c r="AS17" s="27">
        <v>0.71</v>
      </c>
      <c r="AT17" s="27">
        <v>0.87</v>
      </c>
      <c r="AU17" s="27">
        <v>0.65</v>
      </c>
      <c r="AV17" s="27">
        <v>0</v>
      </c>
      <c r="AW17" s="27">
        <v>15.22</v>
      </c>
      <c r="AX17" s="27">
        <v>3.04</v>
      </c>
      <c r="AY17" s="27">
        <v>18.260000000000002</v>
      </c>
      <c r="AZ17" s="27">
        <v>284.33999999999997</v>
      </c>
      <c r="BA17" s="27">
        <v>278.85000000000002</v>
      </c>
      <c r="BB17" s="27">
        <v>291.04000000000002</v>
      </c>
      <c r="BC17" s="27">
        <v>284.39</v>
      </c>
      <c r="BD17" s="27">
        <v>0.67</v>
      </c>
      <c r="BE17" s="27">
        <v>0.86</v>
      </c>
      <c r="BF17" s="27">
        <v>0.42</v>
      </c>
      <c r="BG17" s="27">
        <v>284.39</v>
      </c>
      <c r="BH17" s="27">
        <v>0.67</v>
      </c>
      <c r="BI17" s="27">
        <v>0.86</v>
      </c>
      <c r="BJ17" s="27">
        <v>0.42</v>
      </c>
      <c r="BK17" s="27">
        <v>6012.65</v>
      </c>
    </row>
    <row r="18" spans="1:63" x14ac:dyDescent="0.25">
      <c r="A18">
        <v>6</v>
      </c>
      <c r="B18" t="s">
        <v>13</v>
      </c>
      <c r="C18" t="s">
        <v>6</v>
      </c>
      <c r="D18" s="27">
        <v>0</v>
      </c>
      <c r="E18" s="27">
        <v>0.85</v>
      </c>
      <c r="F18" s="27">
        <v>0.17</v>
      </c>
      <c r="G18" s="27">
        <v>1.02</v>
      </c>
      <c r="H18" s="27">
        <v>282.23</v>
      </c>
      <c r="I18" s="27">
        <v>278.37</v>
      </c>
      <c r="J18" s="27">
        <v>286.89999999999998</v>
      </c>
      <c r="K18" s="27">
        <v>282.52</v>
      </c>
      <c r="L18" s="27">
        <v>2.09</v>
      </c>
      <c r="M18" s="27">
        <v>2.81</v>
      </c>
      <c r="N18" s="27">
        <v>1.46</v>
      </c>
      <c r="O18" s="27">
        <v>0</v>
      </c>
      <c r="P18" s="27">
        <v>1.83</v>
      </c>
      <c r="Q18" s="27">
        <v>0.37</v>
      </c>
      <c r="R18" s="27">
        <v>2.19</v>
      </c>
      <c r="S18" s="27">
        <v>269.5</v>
      </c>
      <c r="T18" s="27">
        <v>266.16000000000003</v>
      </c>
      <c r="U18" s="27">
        <v>273.19</v>
      </c>
      <c r="V18" s="27">
        <v>269.5</v>
      </c>
      <c r="W18" s="27">
        <v>2.76</v>
      </c>
      <c r="X18" s="27">
        <v>3.33</v>
      </c>
      <c r="Y18" s="27">
        <v>2.16</v>
      </c>
      <c r="Z18" s="27">
        <v>0</v>
      </c>
      <c r="AA18" s="27">
        <v>0.86</v>
      </c>
      <c r="AB18" s="27">
        <v>0.17</v>
      </c>
      <c r="AC18" s="27">
        <v>1.03</v>
      </c>
      <c r="AD18" s="27">
        <v>281.36</v>
      </c>
      <c r="AE18" s="27">
        <v>277.19</v>
      </c>
      <c r="AF18" s="27">
        <v>286.54000000000002</v>
      </c>
      <c r="AG18" s="27">
        <v>281.48</v>
      </c>
      <c r="AH18" s="27">
        <v>2.37</v>
      </c>
      <c r="AI18" s="27">
        <v>2.84</v>
      </c>
      <c r="AJ18" s="27">
        <v>2.13</v>
      </c>
      <c r="AK18" s="27">
        <v>0.01</v>
      </c>
      <c r="AL18" s="27">
        <v>0.03</v>
      </c>
      <c r="AM18" s="27">
        <v>0.01</v>
      </c>
      <c r="AN18" s="27">
        <v>0.05</v>
      </c>
      <c r="AO18" s="27">
        <v>294.39999999999998</v>
      </c>
      <c r="AP18" s="27">
        <v>289.91000000000003</v>
      </c>
      <c r="AQ18" s="27">
        <v>299.88</v>
      </c>
      <c r="AR18" s="27">
        <v>295.29000000000002</v>
      </c>
      <c r="AS18" s="27">
        <v>1.71</v>
      </c>
      <c r="AT18" s="27">
        <v>2.72</v>
      </c>
      <c r="AU18" s="27">
        <v>0.99</v>
      </c>
      <c r="AV18" s="27">
        <v>0</v>
      </c>
      <c r="AW18" s="27">
        <v>0.69</v>
      </c>
      <c r="AX18" s="27">
        <v>0.14000000000000001</v>
      </c>
      <c r="AY18" s="27">
        <v>0.82</v>
      </c>
      <c r="AZ18" s="27">
        <v>283.64999999999998</v>
      </c>
      <c r="BA18" s="27">
        <v>280.26</v>
      </c>
      <c r="BB18" s="27">
        <v>288</v>
      </c>
      <c r="BC18" s="27">
        <v>283.83</v>
      </c>
      <c r="BD18" s="27">
        <v>1.78</v>
      </c>
      <c r="BE18" s="27">
        <v>2.59</v>
      </c>
      <c r="BF18" s="27">
        <v>0.84</v>
      </c>
      <c r="BG18" s="27">
        <v>283.83</v>
      </c>
      <c r="BH18" s="27">
        <v>1.78</v>
      </c>
      <c r="BI18" s="27">
        <v>2.59</v>
      </c>
      <c r="BJ18" s="27">
        <v>0.84</v>
      </c>
      <c r="BK18" s="27">
        <v>8</v>
      </c>
    </row>
    <row r="19" spans="1:63" x14ac:dyDescent="0.25">
      <c r="A19">
        <v>6</v>
      </c>
      <c r="B19" t="s">
        <v>13</v>
      </c>
      <c r="C19" t="s">
        <v>7</v>
      </c>
      <c r="D19" s="27">
        <v>0</v>
      </c>
      <c r="E19" s="27">
        <v>47.01</v>
      </c>
      <c r="F19" s="27">
        <v>9.4</v>
      </c>
      <c r="G19" s="27">
        <v>56.42</v>
      </c>
      <c r="H19" s="27">
        <v>279.52</v>
      </c>
      <c r="I19" s="27">
        <v>275.19</v>
      </c>
      <c r="J19" s="27">
        <v>284.83999999999997</v>
      </c>
      <c r="K19" s="27">
        <v>279.68</v>
      </c>
      <c r="L19" s="27">
        <v>0.91</v>
      </c>
      <c r="M19" s="27">
        <v>1.4</v>
      </c>
      <c r="N19" s="27">
        <v>0.54</v>
      </c>
      <c r="O19" s="27">
        <v>0</v>
      </c>
      <c r="P19" s="27">
        <v>101.8</v>
      </c>
      <c r="Q19" s="27">
        <v>20.36</v>
      </c>
      <c r="R19" s="27">
        <v>122.16</v>
      </c>
      <c r="S19" s="27">
        <v>267.14</v>
      </c>
      <c r="T19" s="27">
        <v>263.3</v>
      </c>
      <c r="U19" s="27">
        <v>271.38</v>
      </c>
      <c r="V19" s="27">
        <v>267.14</v>
      </c>
      <c r="W19" s="27">
        <v>1.24</v>
      </c>
      <c r="X19" s="27">
        <v>1.63</v>
      </c>
      <c r="Y19" s="27">
        <v>0.78</v>
      </c>
      <c r="Z19" s="27">
        <v>0</v>
      </c>
      <c r="AA19" s="27">
        <v>45.48</v>
      </c>
      <c r="AB19" s="27">
        <v>9.1</v>
      </c>
      <c r="AC19" s="27">
        <v>54.58</v>
      </c>
      <c r="AD19" s="27">
        <v>278.8</v>
      </c>
      <c r="AE19" s="27">
        <v>274.18</v>
      </c>
      <c r="AF19" s="27">
        <v>284.60000000000002</v>
      </c>
      <c r="AG19" s="27">
        <v>278.87</v>
      </c>
      <c r="AH19" s="27">
        <v>1.03</v>
      </c>
      <c r="AI19" s="27">
        <v>1.33</v>
      </c>
      <c r="AJ19" s="27">
        <v>0.93</v>
      </c>
      <c r="AK19" s="27">
        <v>0</v>
      </c>
      <c r="AL19" s="27">
        <v>2.08</v>
      </c>
      <c r="AM19" s="27">
        <v>0.42</v>
      </c>
      <c r="AN19" s="27">
        <v>2.5</v>
      </c>
      <c r="AO19" s="27">
        <v>291.36</v>
      </c>
      <c r="AP19" s="27">
        <v>286.22000000000003</v>
      </c>
      <c r="AQ19" s="27">
        <v>297.62</v>
      </c>
      <c r="AR19" s="27">
        <v>291.86</v>
      </c>
      <c r="AS19" s="27">
        <v>0.87</v>
      </c>
      <c r="AT19" s="27">
        <v>1.58</v>
      </c>
      <c r="AU19" s="27">
        <v>0.51</v>
      </c>
      <c r="AV19" s="27">
        <v>0</v>
      </c>
      <c r="AW19" s="27">
        <v>38.69</v>
      </c>
      <c r="AX19" s="27">
        <v>7.74</v>
      </c>
      <c r="AY19" s="27">
        <v>46.43</v>
      </c>
      <c r="AZ19" s="27">
        <v>280.77</v>
      </c>
      <c r="BA19" s="27">
        <v>277.08</v>
      </c>
      <c r="BB19" s="27">
        <v>285.75</v>
      </c>
      <c r="BC19" s="27">
        <v>280.88</v>
      </c>
      <c r="BD19" s="27">
        <v>0.76</v>
      </c>
      <c r="BE19" s="27">
        <v>1.31</v>
      </c>
      <c r="BF19" s="27">
        <v>0.22</v>
      </c>
      <c r="BG19" s="27">
        <v>280.88</v>
      </c>
      <c r="BH19" s="27">
        <v>0.76</v>
      </c>
      <c r="BI19" s="27">
        <v>1.31</v>
      </c>
      <c r="BJ19" s="27">
        <v>0.22</v>
      </c>
      <c r="BK19" s="27">
        <v>1070.58</v>
      </c>
    </row>
    <row r="20" spans="1:63" x14ac:dyDescent="0.25">
      <c r="A20">
        <v>6</v>
      </c>
      <c r="B20" t="s">
        <v>13</v>
      </c>
      <c r="C20" t="s">
        <v>8</v>
      </c>
      <c r="D20" s="27">
        <v>0</v>
      </c>
      <c r="E20" s="27">
        <v>66.599999999999994</v>
      </c>
      <c r="F20" s="27">
        <v>13.32</v>
      </c>
      <c r="G20" s="27">
        <v>79.930000000000007</v>
      </c>
      <c r="H20" s="27">
        <v>278.93</v>
      </c>
      <c r="I20" s="27">
        <v>274.3</v>
      </c>
      <c r="J20" s="27">
        <v>284.61</v>
      </c>
      <c r="K20" s="27">
        <v>279.08</v>
      </c>
      <c r="L20" s="27">
        <v>0.48</v>
      </c>
      <c r="M20" s="27">
        <v>0.65</v>
      </c>
      <c r="N20" s="27">
        <v>0.46</v>
      </c>
      <c r="O20" s="27">
        <v>0</v>
      </c>
      <c r="P20" s="27">
        <v>143.30000000000001</v>
      </c>
      <c r="Q20" s="27">
        <v>28.66</v>
      </c>
      <c r="R20" s="27">
        <v>171.96</v>
      </c>
      <c r="S20" s="27">
        <v>266.33999999999997</v>
      </c>
      <c r="T20" s="27">
        <v>262.33</v>
      </c>
      <c r="U20" s="27">
        <v>270.85000000000002</v>
      </c>
      <c r="V20" s="27">
        <v>266.33999999999997</v>
      </c>
      <c r="W20" s="27">
        <v>0.69</v>
      </c>
      <c r="X20" s="27">
        <v>0.86</v>
      </c>
      <c r="Y20" s="27">
        <v>0.49</v>
      </c>
      <c r="Z20" s="27">
        <v>0</v>
      </c>
      <c r="AA20" s="27">
        <v>64.48</v>
      </c>
      <c r="AB20" s="27">
        <v>12.9</v>
      </c>
      <c r="AC20" s="27">
        <v>77.38</v>
      </c>
      <c r="AD20" s="27">
        <v>278.19</v>
      </c>
      <c r="AE20" s="27">
        <v>273.3</v>
      </c>
      <c r="AF20" s="27">
        <v>284.31</v>
      </c>
      <c r="AG20" s="27">
        <v>278.27</v>
      </c>
      <c r="AH20" s="27">
        <v>0.56999999999999995</v>
      </c>
      <c r="AI20" s="27">
        <v>0.56000000000000005</v>
      </c>
      <c r="AJ20" s="27">
        <v>0.79</v>
      </c>
      <c r="AK20" s="27">
        <v>0</v>
      </c>
      <c r="AL20" s="27">
        <v>3.06</v>
      </c>
      <c r="AM20" s="27">
        <v>0.61</v>
      </c>
      <c r="AN20" s="27">
        <v>3.68</v>
      </c>
      <c r="AO20" s="27">
        <v>290.95</v>
      </c>
      <c r="AP20" s="27">
        <v>285.37</v>
      </c>
      <c r="AQ20" s="27">
        <v>297.63</v>
      </c>
      <c r="AR20" s="27">
        <v>291.41000000000003</v>
      </c>
      <c r="AS20" s="27">
        <v>0.52</v>
      </c>
      <c r="AT20" s="27">
        <v>0.8</v>
      </c>
      <c r="AU20" s="27">
        <v>0.56999999999999995</v>
      </c>
      <c r="AV20" s="27">
        <v>0</v>
      </c>
      <c r="AW20" s="27">
        <v>55.59</v>
      </c>
      <c r="AX20" s="27">
        <v>11.11</v>
      </c>
      <c r="AY20" s="27">
        <v>66.7</v>
      </c>
      <c r="AZ20" s="27">
        <v>280.24</v>
      </c>
      <c r="BA20" s="27">
        <v>276.23</v>
      </c>
      <c r="BB20" s="27">
        <v>285.64999999999998</v>
      </c>
      <c r="BC20" s="27">
        <v>280.33999999999997</v>
      </c>
      <c r="BD20" s="27">
        <v>0.39</v>
      </c>
      <c r="BE20" s="27">
        <v>0.62</v>
      </c>
      <c r="BF20" s="27">
        <v>0.28999999999999998</v>
      </c>
      <c r="BG20" s="27">
        <v>280.33999999999997</v>
      </c>
      <c r="BH20" s="27">
        <v>0.39</v>
      </c>
      <c r="BI20" s="27">
        <v>0.62</v>
      </c>
      <c r="BJ20" s="27">
        <v>0.28999999999999998</v>
      </c>
      <c r="BK20" s="27">
        <v>3933</v>
      </c>
    </row>
    <row r="21" spans="1:63" x14ac:dyDescent="0.25">
      <c r="A21">
        <v>7</v>
      </c>
      <c r="B21" t="s">
        <v>14</v>
      </c>
      <c r="C21" t="s">
        <v>6</v>
      </c>
      <c r="D21" s="27" t="s">
        <v>385</v>
      </c>
      <c r="E21" s="27" t="s">
        <v>385</v>
      </c>
      <c r="F21" s="27" t="s">
        <v>385</v>
      </c>
      <c r="G21" s="27" t="s">
        <v>385</v>
      </c>
      <c r="H21" s="27" t="s">
        <v>385</v>
      </c>
      <c r="I21" s="27" t="s">
        <v>385</v>
      </c>
      <c r="J21" s="27" t="s">
        <v>385</v>
      </c>
      <c r="K21" s="27" t="s">
        <v>385</v>
      </c>
      <c r="L21" s="27" t="s">
        <v>385</v>
      </c>
      <c r="M21" s="27" t="s">
        <v>385</v>
      </c>
      <c r="N21" s="27" t="s">
        <v>385</v>
      </c>
      <c r="O21" s="27" t="s">
        <v>385</v>
      </c>
      <c r="P21" s="27" t="s">
        <v>385</v>
      </c>
      <c r="Q21" s="27" t="s">
        <v>385</v>
      </c>
      <c r="R21" s="27" t="s">
        <v>385</v>
      </c>
      <c r="S21" s="27" t="s">
        <v>385</v>
      </c>
      <c r="T21" s="27" t="s">
        <v>385</v>
      </c>
      <c r="U21" s="27" t="s">
        <v>385</v>
      </c>
      <c r="V21" s="27" t="s">
        <v>385</v>
      </c>
      <c r="W21" s="27" t="s">
        <v>385</v>
      </c>
      <c r="X21" s="27" t="s">
        <v>385</v>
      </c>
      <c r="Y21" s="27" t="s">
        <v>385</v>
      </c>
      <c r="Z21" s="27" t="s">
        <v>385</v>
      </c>
      <c r="AA21" s="27" t="s">
        <v>385</v>
      </c>
      <c r="AB21" s="27" t="s">
        <v>385</v>
      </c>
      <c r="AC21" s="27" t="s">
        <v>385</v>
      </c>
      <c r="AD21" s="27" t="s">
        <v>385</v>
      </c>
      <c r="AE21" s="27" t="s">
        <v>385</v>
      </c>
      <c r="AF21" s="27" t="s">
        <v>385</v>
      </c>
      <c r="AG21" s="27" t="s">
        <v>385</v>
      </c>
      <c r="AH21" s="27" t="s">
        <v>385</v>
      </c>
      <c r="AI21" s="27" t="s">
        <v>385</v>
      </c>
      <c r="AJ21" s="27" t="s">
        <v>385</v>
      </c>
      <c r="AK21" s="27" t="s">
        <v>385</v>
      </c>
      <c r="AL21" s="27" t="s">
        <v>385</v>
      </c>
      <c r="AM21" s="27" t="s">
        <v>385</v>
      </c>
      <c r="AN21" s="27" t="s">
        <v>385</v>
      </c>
      <c r="AO21" s="27" t="s">
        <v>385</v>
      </c>
      <c r="AP21" s="27" t="s">
        <v>385</v>
      </c>
      <c r="AQ21" s="27" t="s">
        <v>385</v>
      </c>
      <c r="AR21" s="27" t="s">
        <v>385</v>
      </c>
      <c r="AS21" s="27" t="s">
        <v>385</v>
      </c>
      <c r="AT21" s="27" t="s">
        <v>385</v>
      </c>
      <c r="AU21" s="27" t="s">
        <v>385</v>
      </c>
      <c r="AV21" s="27" t="s">
        <v>385</v>
      </c>
      <c r="AW21" s="27" t="s">
        <v>385</v>
      </c>
      <c r="AX21" s="27" t="s">
        <v>385</v>
      </c>
      <c r="AY21" s="27" t="s">
        <v>385</v>
      </c>
      <c r="AZ21" s="27" t="s">
        <v>385</v>
      </c>
      <c r="BA21" s="27" t="s">
        <v>385</v>
      </c>
      <c r="BB21" s="27" t="s">
        <v>385</v>
      </c>
      <c r="BC21" s="27" t="s">
        <v>385</v>
      </c>
      <c r="BD21" s="27" t="s">
        <v>385</v>
      </c>
      <c r="BE21" s="27" t="s">
        <v>385</v>
      </c>
      <c r="BF21" s="27" t="s">
        <v>385</v>
      </c>
      <c r="BG21" s="27" t="s">
        <v>385</v>
      </c>
      <c r="BH21" s="27" t="s">
        <v>385</v>
      </c>
      <c r="BI21" s="27" t="s">
        <v>385</v>
      </c>
      <c r="BJ21" s="27" t="s">
        <v>385</v>
      </c>
      <c r="BK21" s="27" t="s">
        <v>385</v>
      </c>
    </row>
    <row r="22" spans="1:63" x14ac:dyDescent="0.25">
      <c r="A22">
        <v>7</v>
      </c>
      <c r="B22" t="s">
        <v>14</v>
      </c>
      <c r="C22" t="s">
        <v>7</v>
      </c>
      <c r="D22" s="27">
        <v>0</v>
      </c>
      <c r="E22" s="27">
        <v>0</v>
      </c>
      <c r="F22" s="27">
        <v>0</v>
      </c>
      <c r="G22" s="27">
        <v>0</v>
      </c>
      <c r="H22" s="27">
        <v>299.87</v>
      </c>
      <c r="I22" s="27">
        <v>296.52</v>
      </c>
      <c r="J22" s="27">
        <v>304.64</v>
      </c>
      <c r="K22" s="27">
        <v>302.33999999999997</v>
      </c>
      <c r="L22" s="27">
        <v>0.65</v>
      </c>
      <c r="M22" s="27">
        <v>0.85</v>
      </c>
      <c r="N22" s="27">
        <v>0.46</v>
      </c>
      <c r="O22" s="27">
        <v>0</v>
      </c>
      <c r="P22" s="27">
        <v>0</v>
      </c>
      <c r="Q22" s="27">
        <v>0</v>
      </c>
      <c r="R22" s="27">
        <v>0</v>
      </c>
      <c r="S22" s="27">
        <v>297.81</v>
      </c>
      <c r="T22" s="27">
        <v>294.44</v>
      </c>
      <c r="U22" s="27">
        <v>302.69</v>
      </c>
      <c r="V22" s="27">
        <v>299.08</v>
      </c>
      <c r="W22" s="27">
        <v>0.6</v>
      </c>
      <c r="X22" s="27">
        <v>0.81</v>
      </c>
      <c r="Y22" s="27">
        <v>0.38</v>
      </c>
      <c r="Z22" s="27">
        <v>0</v>
      </c>
      <c r="AA22" s="27">
        <v>0</v>
      </c>
      <c r="AB22" s="27">
        <v>0</v>
      </c>
      <c r="AC22" s="27">
        <v>0</v>
      </c>
      <c r="AD22" s="27">
        <v>299.49</v>
      </c>
      <c r="AE22" s="27">
        <v>295.91000000000003</v>
      </c>
      <c r="AF22" s="27">
        <v>304.44</v>
      </c>
      <c r="AG22" s="27">
        <v>301.39</v>
      </c>
      <c r="AH22" s="27">
        <v>0.59</v>
      </c>
      <c r="AI22" s="27">
        <v>0.77</v>
      </c>
      <c r="AJ22" s="27">
        <v>0.45</v>
      </c>
      <c r="AK22" s="27">
        <v>0</v>
      </c>
      <c r="AL22" s="27">
        <v>0</v>
      </c>
      <c r="AM22" s="27">
        <v>0</v>
      </c>
      <c r="AN22" s="27">
        <v>0</v>
      </c>
      <c r="AO22" s="27">
        <v>301.64</v>
      </c>
      <c r="AP22" s="27">
        <v>298.25</v>
      </c>
      <c r="AQ22" s="27">
        <v>306.38</v>
      </c>
      <c r="AR22" s="27">
        <v>305.35000000000002</v>
      </c>
      <c r="AS22" s="27">
        <v>0.7</v>
      </c>
      <c r="AT22" s="27">
        <v>0.91</v>
      </c>
      <c r="AU22" s="27">
        <v>0.55000000000000004</v>
      </c>
      <c r="AV22" s="27">
        <v>0</v>
      </c>
      <c r="AW22" s="27">
        <v>0</v>
      </c>
      <c r="AX22" s="27">
        <v>0</v>
      </c>
      <c r="AY22" s="27">
        <v>0</v>
      </c>
      <c r="AZ22" s="27">
        <v>300.55</v>
      </c>
      <c r="BA22" s="27">
        <v>297.48</v>
      </c>
      <c r="BB22" s="27">
        <v>305.06</v>
      </c>
      <c r="BC22" s="27">
        <v>303.51</v>
      </c>
      <c r="BD22" s="27">
        <v>0.73</v>
      </c>
      <c r="BE22" s="27">
        <v>0.95</v>
      </c>
      <c r="BF22" s="27">
        <v>0.51</v>
      </c>
      <c r="BG22" s="27">
        <v>303.51</v>
      </c>
      <c r="BH22" s="27">
        <v>0.73</v>
      </c>
      <c r="BI22" s="27">
        <v>0.95</v>
      </c>
      <c r="BJ22" s="27">
        <v>0.51</v>
      </c>
      <c r="BK22" s="27">
        <v>1108.75</v>
      </c>
    </row>
    <row r="23" spans="1:63" x14ac:dyDescent="0.25">
      <c r="A23">
        <v>7</v>
      </c>
      <c r="B23" t="s">
        <v>14</v>
      </c>
      <c r="C23" t="s">
        <v>8</v>
      </c>
      <c r="D23" s="27">
        <v>0</v>
      </c>
      <c r="E23" s="27">
        <v>0</v>
      </c>
      <c r="F23" s="27">
        <v>0</v>
      </c>
      <c r="G23" s="27">
        <v>0</v>
      </c>
      <c r="H23" s="27">
        <v>299.52999999999997</v>
      </c>
      <c r="I23" s="27">
        <v>296.23</v>
      </c>
      <c r="J23" s="27">
        <v>304.27</v>
      </c>
      <c r="K23" s="27">
        <v>301.82</v>
      </c>
      <c r="L23" s="27">
        <v>0.26</v>
      </c>
      <c r="M23" s="27">
        <v>0.43</v>
      </c>
      <c r="N23" s="27">
        <v>0.2</v>
      </c>
      <c r="O23" s="27">
        <v>0</v>
      </c>
      <c r="P23" s="27">
        <v>0</v>
      </c>
      <c r="Q23" s="27">
        <v>0</v>
      </c>
      <c r="R23" s="27">
        <v>0</v>
      </c>
      <c r="S23" s="27">
        <v>297.47000000000003</v>
      </c>
      <c r="T23" s="27">
        <v>294.17</v>
      </c>
      <c r="U23" s="27">
        <v>302.33</v>
      </c>
      <c r="V23" s="27">
        <v>298.62</v>
      </c>
      <c r="W23" s="27">
        <v>0.22</v>
      </c>
      <c r="X23" s="27">
        <v>0.39</v>
      </c>
      <c r="Y23" s="27">
        <v>0.14000000000000001</v>
      </c>
      <c r="Z23" s="27">
        <v>0</v>
      </c>
      <c r="AA23" s="27">
        <v>0</v>
      </c>
      <c r="AB23" s="27">
        <v>0</v>
      </c>
      <c r="AC23" s="27">
        <v>0</v>
      </c>
      <c r="AD23" s="27">
        <v>299.12</v>
      </c>
      <c r="AE23" s="27">
        <v>295.60000000000002</v>
      </c>
      <c r="AF23" s="27">
        <v>304.05</v>
      </c>
      <c r="AG23" s="27">
        <v>300.86</v>
      </c>
      <c r="AH23" s="27">
        <v>0.2</v>
      </c>
      <c r="AI23" s="27">
        <v>0.35</v>
      </c>
      <c r="AJ23" s="27">
        <v>0.18</v>
      </c>
      <c r="AK23" s="27">
        <v>0</v>
      </c>
      <c r="AL23" s="27">
        <v>0</v>
      </c>
      <c r="AM23" s="27">
        <v>0</v>
      </c>
      <c r="AN23" s="27">
        <v>0</v>
      </c>
      <c r="AO23" s="27">
        <v>301.3</v>
      </c>
      <c r="AP23" s="27">
        <v>297.95999999999998</v>
      </c>
      <c r="AQ23" s="27">
        <v>306.01</v>
      </c>
      <c r="AR23" s="27">
        <v>304.83</v>
      </c>
      <c r="AS23" s="27">
        <v>0.32</v>
      </c>
      <c r="AT23" s="27">
        <v>0.49</v>
      </c>
      <c r="AU23" s="27">
        <v>0.28000000000000003</v>
      </c>
      <c r="AV23" s="27">
        <v>0</v>
      </c>
      <c r="AW23" s="27">
        <v>0</v>
      </c>
      <c r="AX23" s="27">
        <v>0</v>
      </c>
      <c r="AY23" s="27">
        <v>0</v>
      </c>
      <c r="AZ23" s="27">
        <v>300.20999999999998</v>
      </c>
      <c r="BA23" s="27">
        <v>297.2</v>
      </c>
      <c r="BB23" s="27">
        <v>304.7</v>
      </c>
      <c r="BC23" s="27">
        <v>302.98</v>
      </c>
      <c r="BD23" s="27">
        <v>0.34</v>
      </c>
      <c r="BE23" s="27">
        <v>0.53</v>
      </c>
      <c r="BF23" s="27">
        <v>0.24</v>
      </c>
      <c r="BG23" s="27">
        <v>302.98</v>
      </c>
      <c r="BH23" s="27">
        <v>0.34</v>
      </c>
      <c r="BI23" s="27">
        <v>0.53</v>
      </c>
      <c r="BJ23" s="27">
        <v>0.24</v>
      </c>
      <c r="BK23" s="27">
        <v>3288.21</v>
      </c>
    </row>
    <row r="24" spans="1:63" x14ac:dyDescent="0.25">
      <c r="A24">
        <v>8</v>
      </c>
      <c r="B24" t="s">
        <v>15</v>
      </c>
      <c r="C24" t="s">
        <v>6</v>
      </c>
      <c r="D24" s="27">
        <v>1.53</v>
      </c>
      <c r="E24" s="27">
        <v>1.53</v>
      </c>
      <c r="F24" s="27">
        <v>1.22</v>
      </c>
      <c r="G24" s="27">
        <v>2.75</v>
      </c>
      <c r="H24" s="27">
        <v>295.16000000000003</v>
      </c>
      <c r="I24" s="27">
        <v>293.19</v>
      </c>
      <c r="J24" s="27">
        <v>297.67</v>
      </c>
      <c r="K24" s="27">
        <v>297.52</v>
      </c>
      <c r="L24" s="27">
        <v>2.62</v>
      </c>
      <c r="M24" s="27">
        <v>3.86</v>
      </c>
      <c r="N24" s="27">
        <v>0.56000000000000005</v>
      </c>
      <c r="O24" s="27">
        <v>0</v>
      </c>
      <c r="P24" s="27">
        <v>4.5599999999999996</v>
      </c>
      <c r="Q24" s="27">
        <v>0.91</v>
      </c>
      <c r="R24" s="27">
        <v>5.47</v>
      </c>
      <c r="S24" s="27">
        <v>287.02</v>
      </c>
      <c r="T24" s="27">
        <v>284.99</v>
      </c>
      <c r="U24" s="27">
        <v>289.43</v>
      </c>
      <c r="V24" s="27">
        <v>287.25</v>
      </c>
      <c r="W24" s="27">
        <v>2.99</v>
      </c>
      <c r="X24" s="27">
        <v>4.1100000000000003</v>
      </c>
      <c r="Y24" s="27">
        <v>0.97</v>
      </c>
      <c r="Z24" s="27">
        <v>0.47</v>
      </c>
      <c r="AA24" s="27">
        <v>1</v>
      </c>
      <c r="AB24" s="27">
        <v>0.48</v>
      </c>
      <c r="AC24" s="27">
        <v>1.48</v>
      </c>
      <c r="AD24" s="27">
        <v>294.22000000000003</v>
      </c>
      <c r="AE24" s="27">
        <v>292.2</v>
      </c>
      <c r="AF24" s="27">
        <v>296.70999999999998</v>
      </c>
      <c r="AG24" s="27">
        <v>295.22000000000003</v>
      </c>
      <c r="AH24" s="27">
        <v>2.29</v>
      </c>
      <c r="AI24" s="27">
        <v>3.57</v>
      </c>
      <c r="AJ24" s="27">
        <v>0.22</v>
      </c>
      <c r="AK24" s="27">
        <v>4.38</v>
      </c>
      <c r="AL24" s="27">
        <v>0</v>
      </c>
      <c r="AM24" s="27">
        <v>2.61</v>
      </c>
      <c r="AN24" s="27">
        <v>2.61</v>
      </c>
      <c r="AO24" s="27">
        <v>303.07</v>
      </c>
      <c r="AP24" s="27">
        <v>301.17</v>
      </c>
      <c r="AQ24" s="27">
        <v>305.68</v>
      </c>
      <c r="AR24" s="27">
        <v>309.5</v>
      </c>
      <c r="AS24" s="27">
        <v>2.87</v>
      </c>
      <c r="AT24" s="27">
        <v>4.13</v>
      </c>
      <c r="AU24" s="27">
        <v>0.97</v>
      </c>
      <c r="AV24" s="27">
        <v>1.26</v>
      </c>
      <c r="AW24" s="27">
        <v>0.57999999999999996</v>
      </c>
      <c r="AX24" s="27">
        <v>0.87</v>
      </c>
      <c r="AY24" s="27">
        <v>1.46</v>
      </c>
      <c r="AZ24" s="27">
        <v>296.3</v>
      </c>
      <c r="BA24" s="27">
        <v>294.37</v>
      </c>
      <c r="BB24" s="27">
        <v>298.83999999999997</v>
      </c>
      <c r="BC24" s="27">
        <v>298.08</v>
      </c>
      <c r="BD24" s="27">
        <v>2.5</v>
      </c>
      <c r="BE24" s="27">
        <v>3.81</v>
      </c>
      <c r="BF24" s="27">
        <v>0.27</v>
      </c>
      <c r="BG24" s="27">
        <v>298.08</v>
      </c>
      <c r="BH24" s="27">
        <v>2.5</v>
      </c>
      <c r="BI24" s="27">
        <v>3.81</v>
      </c>
      <c r="BJ24" s="27">
        <v>0.27</v>
      </c>
      <c r="BK24" s="27">
        <v>57.05</v>
      </c>
    </row>
    <row r="25" spans="1:63" x14ac:dyDescent="0.25">
      <c r="A25">
        <v>8</v>
      </c>
      <c r="B25" t="s">
        <v>15</v>
      </c>
      <c r="C25" t="s">
        <v>7</v>
      </c>
      <c r="D25" s="27">
        <v>0.02</v>
      </c>
      <c r="E25" s="27">
        <v>451.02</v>
      </c>
      <c r="F25" s="27">
        <v>90.21</v>
      </c>
      <c r="G25" s="27">
        <v>541.24</v>
      </c>
      <c r="H25" s="27">
        <v>286.77</v>
      </c>
      <c r="I25" s="27">
        <v>282.83</v>
      </c>
      <c r="J25" s="27">
        <v>292.24</v>
      </c>
      <c r="K25" s="27">
        <v>287.38</v>
      </c>
      <c r="L25" s="27">
        <v>0.56999999999999995</v>
      </c>
      <c r="M25" s="27">
        <v>0.89</v>
      </c>
      <c r="N25" s="27">
        <v>0.32</v>
      </c>
      <c r="O25" s="27">
        <v>0</v>
      </c>
      <c r="P25" s="27">
        <v>1361.53</v>
      </c>
      <c r="Q25" s="27">
        <v>272.31</v>
      </c>
      <c r="R25" s="27">
        <v>1633.83</v>
      </c>
      <c r="S25" s="27">
        <v>274.77999999999997</v>
      </c>
      <c r="T25" s="27">
        <v>271.04000000000002</v>
      </c>
      <c r="U25" s="27">
        <v>279.89999999999998</v>
      </c>
      <c r="V25" s="27">
        <v>274.83</v>
      </c>
      <c r="W25" s="27">
        <v>0.86</v>
      </c>
      <c r="X25" s="27">
        <v>1.02</v>
      </c>
      <c r="Y25" s="27">
        <v>0.56000000000000005</v>
      </c>
      <c r="Z25" s="27">
        <v>0</v>
      </c>
      <c r="AA25" s="27">
        <v>215.84</v>
      </c>
      <c r="AB25" s="27">
        <v>43.22</v>
      </c>
      <c r="AC25" s="27">
        <v>259.06</v>
      </c>
      <c r="AD25" s="27">
        <v>287.3</v>
      </c>
      <c r="AE25" s="27">
        <v>282.86</v>
      </c>
      <c r="AF25" s="27">
        <v>293.13</v>
      </c>
      <c r="AG25" s="27">
        <v>287.54000000000002</v>
      </c>
      <c r="AH25" s="27">
        <v>0.56999999999999995</v>
      </c>
      <c r="AI25" s="27">
        <v>0.88</v>
      </c>
      <c r="AJ25" s="27">
        <v>0.41</v>
      </c>
      <c r="AK25" s="27">
        <v>7.0000000000000007E-2</v>
      </c>
      <c r="AL25" s="27">
        <v>0.09</v>
      </c>
      <c r="AM25" s="27">
        <v>0.06</v>
      </c>
      <c r="AN25" s="27">
        <v>0.15</v>
      </c>
      <c r="AO25" s="27">
        <v>297.66000000000003</v>
      </c>
      <c r="AP25" s="27">
        <v>293.83</v>
      </c>
      <c r="AQ25" s="27">
        <v>302.99</v>
      </c>
      <c r="AR25" s="27">
        <v>299.39999999999998</v>
      </c>
      <c r="AS25" s="27">
        <v>0.62</v>
      </c>
      <c r="AT25" s="27">
        <v>1.08</v>
      </c>
      <c r="AU25" s="27">
        <v>0.43</v>
      </c>
      <c r="AV25" s="27">
        <v>0</v>
      </c>
      <c r="AW25" s="27">
        <v>231.89</v>
      </c>
      <c r="AX25" s="27">
        <v>46.32</v>
      </c>
      <c r="AY25" s="27">
        <v>278.20999999999998</v>
      </c>
      <c r="AZ25" s="27">
        <v>287.33</v>
      </c>
      <c r="BA25" s="27">
        <v>283.55</v>
      </c>
      <c r="BB25" s="27">
        <v>292.89999999999998</v>
      </c>
      <c r="BC25" s="27">
        <v>287.7</v>
      </c>
      <c r="BD25" s="27">
        <v>0.47</v>
      </c>
      <c r="BE25" s="27">
        <v>0.84</v>
      </c>
      <c r="BF25" s="27">
        <v>0.16</v>
      </c>
      <c r="BG25" s="27">
        <v>287.7</v>
      </c>
      <c r="BH25" s="27">
        <v>0.47</v>
      </c>
      <c r="BI25" s="27">
        <v>0.84</v>
      </c>
      <c r="BJ25" s="27">
        <v>0.16</v>
      </c>
      <c r="BK25" s="27">
        <v>36882.69</v>
      </c>
    </row>
    <row r="26" spans="1:63" x14ac:dyDescent="0.25">
      <c r="A26">
        <v>8</v>
      </c>
      <c r="B26" t="s">
        <v>15</v>
      </c>
      <c r="C26" t="s">
        <v>8</v>
      </c>
      <c r="D26" s="27">
        <v>0.02</v>
      </c>
      <c r="E26" s="27">
        <v>447.67</v>
      </c>
      <c r="F26" s="27">
        <v>89.54</v>
      </c>
      <c r="G26" s="27">
        <v>537.21</v>
      </c>
      <c r="H26" s="27">
        <v>285.83</v>
      </c>
      <c r="I26" s="27">
        <v>281.57</v>
      </c>
      <c r="J26" s="27">
        <v>291.63</v>
      </c>
      <c r="K26" s="27">
        <v>286.35000000000002</v>
      </c>
      <c r="L26" s="27">
        <v>0.18</v>
      </c>
      <c r="M26" s="27">
        <v>0.27</v>
      </c>
      <c r="N26" s="27">
        <v>0.18</v>
      </c>
      <c r="O26" s="27">
        <v>0</v>
      </c>
      <c r="P26" s="27">
        <v>1332.89</v>
      </c>
      <c r="Q26" s="27">
        <v>266.58</v>
      </c>
      <c r="R26" s="27">
        <v>1599.48</v>
      </c>
      <c r="S26" s="27">
        <v>273.32</v>
      </c>
      <c r="T26" s="27">
        <v>269.3</v>
      </c>
      <c r="U26" s="27">
        <v>278.83</v>
      </c>
      <c r="V26" s="27">
        <v>273.36</v>
      </c>
      <c r="W26" s="27">
        <v>0.32</v>
      </c>
      <c r="X26" s="27">
        <v>0.27</v>
      </c>
      <c r="Y26" s="27">
        <v>0.32</v>
      </c>
      <c r="Z26" s="27">
        <v>0</v>
      </c>
      <c r="AA26" s="27">
        <v>221.43</v>
      </c>
      <c r="AB26" s="27">
        <v>44.34</v>
      </c>
      <c r="AC26" s="27">
        <v>265.76</v>
      </c>
      <c r="AD26" s="27">
        <v>286.45999999999998</v>
      </c>
      <c r="AE26" s="27">
        <v>281.69</v>
      </c>
      <c r="AF26" s="27">
        <v>292.58999999999997</v>
      </c>
      <c r="AG26" s="27">
        <v>286.67</v>
      </c>
      <c r="AH26" s="27">
        <v>0.21</v>
      </c>
      <c r="AI26" s="27">
        <v>0.28999999999999998</v>
      </c>
      <c r="AJ26" s="27">
        <v>0.27</v>
      </c>
      <c r="AK26" s="27">
        <v>0.06</v>
      </c>
      <c r="AL26" s="27">
        <v>0.08</v>
      </c>
      <c r="AM26" s="27">
        <v>0.05</v>
      </c>
      <c r="AN26" s="27">
        <v>0.13</v>
      </c>
      <c r="AO26" s="27">
        <v>297.12</v>
      </c>
      <c r="AP26" s="27">
        <v>292.93</v>
      </c>
      <c r="AQ26" s="27">
        <v>302.73</v>
      </c>
      <c r="AR26" s="27">
        <v>298.60000000000002</v>
      </c>
      <c r="AS26" s="27">
        <v>0.32</v>
      </c>
      <c r="AT26" s="27">
        <v>0.54</v>
      </c>
      <c r="AU26" s="27">
        <v>0.31</v>
      </c>
      <c r="AV26" s="27">
        <v>0</v>
      </c>
      <c r="AW26" s="27">
        <v>241.44</v>
      </c>
      <c r="AX26" s="27">
        <v>48.23</v>
      </c>
      <c r="AY26" s="27">
        <v>289.67</v>
      </c>
      <c r="AZ26" s="27">
        <v>286.41000000000003</v>
      </c>
      <c r="BA26" s="27">
        <v>282.31</v>
      </c>
      <c r="BB26" s="27">
        <v>292.36</v>
      </c>
      <c r="BC26" s="27">
        <v>286.72000000000003</v>
      </c>
      <c r="BD26" s="27">
        <v>0.12</v>
      </c>
      <c r="BE26" s="27">
        <v>0.25</v>
      </c>
      <c r="BF26" s="27">
        <v>0.1</v>
      </c>
      <c r="BG26" s="27">
        <v>286.72000000000003</v>
      </c>
      <c r="BH26" s="27">
        <v>0.12</v>
      </c>
      <c r="BI26" s="27">
        <v>0.25</v>
      </c>
      <c r="BJ26" s="27">
        <v>0.1</v>
      </c>
      <c r="BK26" s="27">
        <v>112466.26</v>
      </c>
    </row>
    <row r="27" spans="1:63" x14ac:dyDescent="0.25">
      <c r="A27">
        <v>9</v>
      </c>
      <c r="B27" t="s">
        <v>16</v>
      </c>
      <c r="C27" t="s">
        <v>6</v>
      </c>
      <c r="D27" s="27">
        <v>0</v>
      </c>
      <c r="E27" s="27">
        <v>0</v>
      </c>
      <c r="F27" s="27">
        <v>0</v>
      </c>
      <c r="G27" s="27">
        <v>0</v>
      </c>
      <c r="H27" s="27">
        <v>299.12</v>
      </c>
      <c r="I27" s="27">
        <v>295.16000000000003</v>
      </c>
      <c r="J27" s="27">
        <v>304.63</v>
      </c>
      <c r="K27" s="27">
        <v>300.22000000000003</v>
      </c>
      <c r="L27" s="27">
        <v>0.99</v>
      </c>
      <c r="M27" s="27">
        <v>1.88</v>
      </c>
      <c r="N27" s="27">
        <v>-0.03</v>
      </c>
      <c r="O27" s="27">
        <v>0</v>
      </c>
      <c r="P27" s="27">
        <v>0</v>
      </c>
      <c r="Q27" s="27">
        <v>0</v>
      </c>
      <c r="R27" s="27">
        <v>0</v>
      </c>
      <c r="S27" s="27">
        <v>301.86</v>
      </c>
      <c r="T27" s="27">
        <v>298.12</v>
      </c>
      <c r="U27" s="27">
        <v>306.91000000000003</v>
      </c>
      <c r="V27" s="27">
        <v>304.05</v>
      </c>
      <c r="W27" s="27">
        <v>1.1299999999999999</v>
      </c>
      <c r="X27" s="27">
        <v>1.84</v>
      </c>
      <c r="Y27" s="27">
        <v>0.45</v>
      </c>
      <c r="Z27" s="27">
        <v>0</v>
      </c>
      <c r="AA27" s="27">
        <v>0</v>
      </c>
      <c r="AB27" s="27">
        <v>0</v>
      </c>
      <c r="AC27" s="27">
        <v>0</v>
      </c>
      <c r="AD27" s="27">
        <v>299.61</v>
      </c>
      <c r="AE27" s="27">
        <v>296.01</v>
      </c>
      <c r="AF27" s="27">
        <v>304.87</v>
      </c>
      <c r="AG27" s="27">
        <v>300.77</v>
      </c>
      <c r="AH27" s="27">
        <v>1.1299999999999999</v>
      </c>
      <c r="AI27" s="27">
        <v>1.98</v>
      </c>
      <c r="AJ27" s="27">
        <v>0.23</v>
      </c>
      <c r="AK27" s="27">
        <v>0</v>
      </c>
      <c r="AL27" s="27">
        <v>0</v>
      </c>
      <c r="AM27" s="27">
        <v>0</v>
      </c>
      <c r="AN27" s="27">
        <v>0</v>
      </c>
      <c r="AO27" s="27">
        <v>295.89</v>
      </c>
      <c r="AP27" s="27">
        <v>291.72000000000003</v>
      </c>
      <c r="AQ27" s="27">
        <v>301.83</v>
      </c>
      <c r="AR27" s="27">
        <v>296.3</v>
      </c>
      <c r="AS27" s="27">
        <v>0.8</v>
      </c>
      <c r="AT27" s="27">
        <v>1.93</v>
      </c>
      <c r="AU27" s="27">
        <v>-0.79</v>
      </c>
      <c r="AV27" s="27">
        <v>0</v>
      </c>
      <c r="AW27" s="27">
        <v>0</v>
      </c>
      <c r="AX27" s="27">
        <v>0</v>
      </c>
      <c r="AY27" s="27">
        <v>0</v>
      </c>
      <c r="AZ27" s="27">
        <v>299.10000000000002</v>
      </c>
      <c r="BA27" s="27">
        <v>294.76</v>
      </c>
      <c r="BB27" s="27">
        <v>304.89</v>
      </c>
      <c r="BC27" s="27">
        <v>299.73</v>
      </c>
      <c r="BD27" s="27">
        <v>0.82</v>
      </c>
      <c r="BE27" s="27">
        <v>1.71</v>
      </c>
      <c r="BF27" s="27">
        <v>-0.05</v>
      </c>
      <c r="BG27" s="27">
        <v>299.73</v>
      </c>
      <c r="BH27" s="27">
        <v>0.82</v>
      </c>
      <c r="BI27" s="27">
        <v>1.71</v>
      </c>
      <c r="BJ27" s="27">
        <v>-0.05</v>
      </c>
      <c r="BK27" s="27">
        <v>4.45</v>
      </c>
    </row>
    <row r="28" spans="1:63" x14ac:dyDescent="0.25">
      <c r="A28">
        <v>9</v>
      </c>
      <c r="B28" t="s">
        <v>16</v>
      </c>
      <c r="C28" t="s">
        <v>7</v>
      </c>
      <c r="D28" s="27">
        <v>0</v>
      </c>
      <c r="E28" s="27">
        <v>0</v>
      </c>
      <c r="F28" s="27">
        <v>0</v>
      </c>
      <c r="G28" s="27">
        <v>0</v>
      </c>
      <c r="H28" s="27">
        <v>296.02</v>
      </c>
      <c r="I28" s="27">
        <v>290.86</v>
      </c>
      <c r="J28" s="27">
        <v>303.39</v>
      </c>
      <c r="K28" s="27">
        <v>296.61</v>
      </c>
      <c r="L28" s="27">
        <v>0.19</v>
      </c>
      <c r="M28" s="27">
        <v>0.41</v>
      </c>
      <c r="N28" s="27">
        <v>0.44</v>
      </c>
      <c r="O28" s="27">
        <v>0</v>
      </c>
      <c r="P28" s="27">
        <v>0</v>
      </c>
      <c r="Q28" s="27">
        <v>0</v>
      </c>
      <c r="R28" s="27">
        <v>0</v>
      </c>
      <c r="S28" s="27">
        <v>296.58</v>
      </c>
      <c r="T28" s="27">
        <v>291.2</v>
      </c>
      <c r="U28" s="27">
        <v>304.27999999999997</v>
      </c>
      <c r="V28" s="27">
        <v>297.33999999999997</v>
      </c>
      <c r="W28" s="27">
        <v>0.21</v>
      </c>
      <c r="X28" s="27">
        <v>0.43</v>
      </c>
      <c r="Y28" s="27">
        <v>0.46</v>
      </c>
      <c r="Z28" s="27">
        <v>0</v>
      </c>
      <c r="AA28" s="27">
        <v>0</v>
      </c>
      <c r="AB28" s="27">
        <v>0</v>
      </c>
      <c r="AC28" s="27">
        <v>0</v>
      </c>
      <c r="AD28" s="27">
        <v>296.79000000000002</v>
      </c>
      <c r="AE28" s="27">
        <v>291.74</v>
      </c>
      <c r="AF28" s="27">
        <v>303.99</v>
      </c>
      <c r="AG28" s="27">
        <v>297.48</v>
      </c>
      <c r="AH28" s="27">
        <v>0.23</v>
      </c>
      <c r="AI28" s="27">
        <v>0.43</v>
      </c>
      <c r="AJ28" s="27">
        <v>0.51</v>
      </c>
      <c r="AK28" s="27">
        <v>0</v>
      </c>
      <c r="AL28" s="27">
        <v>0</v>
      </c>
      <c r="AM28" s="27">
        <v>0</v>
      </c>
      <c r="AN28" s="27">
        <v>0</v>
      </c>
      <c r="AO28" s="27">
        <v>294.58999999999997</v>
      </c>
      <c r="AP28" s="27">
        <v>289.75</v>
      </c>
      <c r="AQ28" s="27">
        <v>301.56</v>
      </c>
      <c r="AR28" s="27">
        <v>294.99</v>
      </c>
      <c r="AS28" s="27">
        <v>0.14000000000000001</v>
      </c>
      <c r="AT28" s="27">
        <v>0.38</v>
      </c>
      <c r="AU28" s="27">
        <v>0.32</v>
      </c>
      <c r="AV28" s="27">
        <v>0</v>
      </c>
      <c r="AW28" s="27">
        <v>0</v>
      </c>
      <c r="AX28" s="27">
        <v>0</v>
      </c>
      <c r="AY28" s="27">
        <v>0</v>
      </c>
      <c r="AZ28" s="27">
        <v>296.13</v>
      </c>
      <c r="BA28" s="27">
        <v>290.77</v>
      </c>
      <c r="BB28" s="27">
        <v>303.73</v>
      </c>
      <c r="BC28" s="27">
        <v>296.63</v>
      </c>
      <c r="BD28" s="27">
        <v>0.15</v>
      </c>
      <c r="BE28" s="27">
        <v>0.38</v>
      </c>
      <c r="BF28" s="27">
        <v>0.44</v>
      </c>
      <c r="BG28" s="27">
        <v>296.63</v>
      </c>
      <c r="BH28" s="27">
        <v>0.15</v>
      </c>
      <c r="BI28" s="27">
        <v>0.38</v>
      </c>
      <c r="BJ28" s="27">
        <v>0.44</v>
      </c>
      <c r="BK28" s="27">
        <v>1894.22</v>
      </c>
    </row>
    <row r="29" spans="1:63" x14ac:dyDescent="0.25">
      <c r="A29">
        <v>9</v>
      </c>
      <c r="B29" t="s">
        <v>16</v>
      </c>
      <c r="C29" t="s">
        <v>8</v>
      </c>
      <c r="D29" s="27">
        <v>0</v>
      </c>
      <c r="E29" s="27">
        <v>0</v>
      </c>
      <c r="F29" s="27">
        <v>0</v>
      </c>
      <c r="G29" s="27">
        <v>0</v>
      </c>
      <c r="H29" s="27">
        <v>296.49</v>
      </c>
      <c r="I29" s="27">
        <v>291.68</v>
      </c>
      <c r="J29" s="27">
        <v>303.02</v>
      </c>
      <c r="K29" s="27">
        <v>297.26</v>
      </c>
      <c r="L29" s="27">
        <v>0.36</v>
      </c>
      <c r="M29" s="27">
        <v>0.71</v>
      </c>
      <c r="N29" s="27">
        <v>0.08</v>
      </c>
      <c r="O29" s="27">
        <v>0</v>
      </c>
      <c r="P29" s="27">
        <v>0</v>
      </c>
      <c r="Q29" s="27">
        <v>0</v>
      </c>
      <c r="R29" s="27">
        <v>0</v>
      </c>
      <c r="S29" s="27">
        <v>297.2</v>
      </c>
      <c r="T29" s="27">
        <v>292.24</v>
      </c>
      <c r="U29" s="27">
        <v>303.92</v>
      </c>
      <c r="V29" s="27">
        <v>298.24</v>
      </c>
      <c r="W29" s="27">
        <v>0.4</v>
      </c>
      <c r="X29" s="27">
        <v>0.75</v>
      </c>
      <c r="Y29" s="27">
        <v>0.13</v>
      </c>
      <c r="Z29" s="27">
        <v>0</v>
      </c>
      <c r="AA29" s="27">
        <v>0</v>
      </c>
      <c r="AB29" s="27">
        <v>0</v>
      </c>
      <c r="AC29" s="27">
        <v>0</v>
      </c>
      <c r="AD29" s="27">
        <v>297.20999999999998</v>
      </c>
      <c r="AE29" s="27">
        <v>292.54000000000002</v>
      </c>
      <c r="AF29" s="27">
        <v>303.54000000000002</v>
      </c>
      <c r="AG29" s="27">
        <v>298.12</v>
      </c>
      <c r="AH29" s="27">
        <v>0.4</v>
      </c>
      <c r="AI29" s="27">
        <v>0.73</v>
      </c>
      <c r="AJ29" s="27">
        <v>0.14000000000000001</v>
      </c>
      <c r="AK29" s="27">
        <v>0</v>
      </c>
      <c r="AL29" s="27">
        <v>0</v>
      </c>
      <c r="AM29" s="27">
        <v>0</v>
      </c>
      <c r="AN29" s="27">
        <v>0</v>
      </c>
      <c r="AO29" s="27">
        <v>294.94</v>
      </c>
      <c r="AP29" s="27">
        <v>290.35000000000002</v>
      </c>
      <c r="AQ29" s="27">
        <v>301.25</v>
      </c>
      <c r="AR29" s="27">
        <v>295.42</v>
      </c>
      <c r="AS29" s="27">
        <v>0.3</v>
      </c>
      <c r="AT29" s="27">
        <v>0.67</v>
      </c>
      <c r="AU29" s="27">
        <v>-0.03</v>
      </c>
      <c r="AV29" s="27">
        <v>0</v>
      </c>
      <c r="AW29" s="27">
        <v>0</v>
      </c>
      <c r="AX29" s="27">
        <v>0</v>
      </c>
      <c r="AY29" s="27">
        <v>0</v>
      </c>
      <c r="AZ29" s="27">
        <v>296.61</v>
      </c>
      <c r="BA29" s="27">
        <v>291.58</v>
      </c>
      <c r="BB29" s="27">
        <v>303.38</v>
      </c>
      <c r="BC29" s="27">
        <v>297.25</v>
      </c>
      <c r="BD29" s="27">
        <v>0.31</v>
      </c>
      <c r="BE29" s="27">
        <v>0.67</v>
      </c>
      <c r="BF29" s="27">
        <v>0.05</v>
      </c>
      <c r="BG29" s="27">
        <v>297.25</v>
      </c>
      <c r="BH29" s="27">
        <v>0.31</v>
      </c>
      <c r="BI29" s="27">
        <v>0.67</v>
      </c>
      <c r="BJ29" s="27">
        <v>0.05</v>
      </c>
      <c r="BK29" s="27">
        <v>11035.16</v>
      </c>
    </row>
    <row r="30" spans="1:63" x14ac:dyDescent="0.25">
      <c r="A30">
        <v>10</v>
      </c>
      <c r="B30" t="s">
        <v>17</v>
      </c>
      <c r="C30" t="s">
        <v>6</v>
      </c>
      <c r="D30" s="27">
        <v>1.24</v>
      </c>
      <c r="E30" s="27">
        <v>8.9</v>
      </c>
      <c r="F30" s="27">
        <v>2.52</v>
      </c>
      <c r="G30" s="27">
        <v>11.42</v>
      </c>
      <c r="H30" s="27">
        <v>289.39999999999998</v>
      </c>
      <c r="I30" s="27">
        <v>286.72000000000003</v>
      </c>
      <c r="J30" s="27">
        <v>292.64999999999998</v>
      </c>
      <c r="K30" s="27">
        <v>290.55</v>
      </c>
      <c r="L30" s="27">
        <v>3.04</v>
      </c>
      <c r="M30" s="27">
        <v>4.3600000000000003</v>
      </c>
      <c r="N30" s="27">
        <v>0.97</v>
      </c>
      <c r="O30" s="27">
        <v>0</v>
      </c>
      <c r="P30" s="27">
        <v>22.62</v>
      </c>
      <c r="Q30" s="27">
        <v>4.51</v>
      </c>
      <c r="R30" s="27">
        <v>27.13</v>
      </c>
      <c r="S30" s="27">
        <v>278.73</v>
      </c>
      <c r="T30" s="27">
        <v>275.85000000000002</v>
      </c>
      <c r="U30" s="27">
        <v>282.07</v>
      </c>
      <c r="V30" s="27">
        <v>278.91000000000003</v>
      </c>
      <c r="W30" s="27">
        <v>4</v>
      </c>
      <c r="X30" s="27">
        <v>4.71</v>
      </c>
      <c r="Y30" s="27">
        <v>2.4</v>
      </c>
      <c r="Z30" s="27">
        <v>0.38</v>
      </c>
      <c r="AA30" s="27">
        <v>7.3</v>
      </c>
      <c r="AB30" s="27">
        <v>1.69</v>
      </c>
      <c r="AC30" s="27">
        <v>8.99</v>
      </c>
      <c r="AD30" s="27">
        <v>288.76</v>
      </c>
      <c r="AE30" s="27">
        <v>285.66000000000003</v>
      </c>
      <c r="AF30" s="27">
        <v>292.45</v>
      </c>
      <c r="AG30" s="27">
        <v>289.41000000000003</v>
      </c>
      <c r="AH30" s="27">
        <v>3.09</v>
      </c>
      <c r="AI30" s="27">
        <v>4.59</v>
      </c>
      <c r="AJ30" s="27">
        <v>0.95</v>
      </c>
      <c r="AK30" s="27">
        <v>3.76</v>
      </c>
      <c r="AL30" s="27">
        <v>0.02</v>
      </c>
      <c r="AM30" s="27">
        <v>2.2599999999999998</v>
      </c>
      <c r="AN30" s="27">
        <v>2.27</v>
      </c>
      <c r="AO30" s="27">
        <v>299.37</v>
      </c>
      <c r="AP30" s="27">
        <v>297.23</v>
      </c>
      <c r="AQ30" s="27">
        <v>302.18</v>
      </c>
      <c r="AR30" s="27">
        <v>302.22000000000003</v>
      </c>
      <c r="AS30" s="27">
        <v>2.61</v>
      </c>
      <c r="AT30" s="27">
        <v>4.17</v>
      </c>
      <c r="AU30" s="27">
        <v>0.56999999999999995</v>
      </c>
      <c r="AV30" s="27">
        <v>0.84</v>
      </c>
      <c r="AW30" s="27">
        <v>5.77</v>
      </c>
      <c r="AX30" s="27">
        <v>1.66</v>
      </c>
      <c r="AY30" s="27">
        <v>7.43</v>
      </c>
      <c r="AZ30" s="27">
        <v>290.66000000000003</v>
      </c>
      <c r="BA30" s="27">
        <v>288.07</v>
      </c>
      <c r="BB30" s="27">
        <v>293.85000000000002</v>
      </c>
      <c r="BC30" s="27">
        <v>291.58</v>
      </c>
      <c r="BD30" s="27">
        <v>2.72</v>
      </c>
      <c r="BE30" s="27">
        <v>4.2</v>
      </c>
      <c r="BF30" s="27">
        <v>0.2</v>
      </c>
      <c r="BG30" s="27">
        <v>291.58</v>
      </c>
      <c r="BH30" s="27">
        <v>2.72</v>
      </c>
      <c r="BI30" s="27">
        <v>4.2</v>
      </c>
      <c r="BJ30" s="27">
        <v>0.2</v>
      </c>
      <c r="BK30" s="27">
        <v>115.21</v>
      </c>
    </row>
    <row r="31" spans="1:63" x14ac:dyDescent="0.25">
      <c r="A31">
        <v>10</v>
      </c>
      <c r="B31" t="s">
        <v>17</v>
      </c>
      <c r="C31" t="s">
        <v>7</v>
      </c>
      <c r="D31" s="27">
        <v>0</v>
      </c>
      <c r="E31" s="27">
        <v>132.46</v>
      </c>
      <c r="F31" s="27">
        <v>26.49</v>
      </c>
      <c r="G31" s="27">
        <v>158.94999999999999</v>
      </c>
      <c r="H31" s="27">
        <v>286.52999999999997</v>
      </c>
      <c r="I31" s="27">
        <v>283.24</v>
      </c>
      <c r="J31" s="27">
        <v>291.08999999999997</v>
      </c>
      <c r="K31" s="27">
        <v>287.05</v>
      </c>
      <c r="L31" s="27">
        <v>0.68</v>
      </c>
      <c r="M31" s="27">
        <v>0.94</v>
      </c>
      <c r="N31" s="27">
        <v>0.44</v>
      </c>
      <c r="O31" s="27">
        <v>0</v>
      </c>
      <c r="P31" s="27">
        <v>393.11</v>
      </c>
      <c r="Q31" s="27">
        <v>78.62</v>
      </c>
      <c r="R31" s="27">
        <v>471.73</v>
      </c>
      <c r="S31" s="27">
        <v>276.06</v>
      </c>
      <c r="T31" s="27">
        <v>272.91000000000003</v>
      </c>
      <c r="U31" s="27">
        <v>280.27</v>
      </c>
      <c r="V31" s="27">
        <v>276.10000000000002</v>
      </c>
      <c r="W31" s="27">
        <v>0.71</v>
      </c>
      <c r="X31" s="27">
        <v>0.74</v>
      </c>
      <c r="Y31" s="27">
        <v>0.56000000000000005</v>
      </c>
      <c r="Z31" s="27">
        <v>0</v>
      </c>
      <c r="AA31" s="27">
        <v>89.22</v>
      </c>
      <c r="AB31" s="27">
        <v>17.86</v>
      </c>
      <c r="AC31" s="27">
        <v>107.08</v>
      </c>
      <c r="AD31" s="27">
        <v>284.95999999999998</v>
      </c>
      <c r="AE31" s="27">
        <v>281.19</v>
      </c>
      <c r="AF31" s="27">
        <v>290.01</v>
      </c>
      <c r="AG31" s="27">
        <v>285.18</v>
      </c>
      <c r="AH31" s="27">
        <v>0.77</v>
      </c>
      <c r="AI31" s="27">
        <v>1.04</v>
      </c>
      <c r="AJ31" s="27">
        <v>0.57999999999999996</v>
      </c>
      <c r="AK31" s="27">
        <v>0</v>
      </c>
      <c r="AL31" s="27">
        <v>0.1</v>
      </c>
      <c r="AM31" s="27">
        <v>0.02</v>
      </c>
      <c r="AN31" s="27">
        <v>0.12</v>
      </c>
      <c r="AO31" s="27">
        <v>296.38</v>
      </c>
      <c r="AP31" s="27">
        <v>293.36</v>
      </c>
      <c r="AQ31" s="27">
        <v>300.64</v>
      </c>
      <c r="AR31" s="27">
        <v>297.74</v>
      </c>
      <c r="AS31" s="27">
        <v>0.83</v>
      </c>
      <c r="AT31" s="27">
        <v>1.22</v>
      </c>
      <c r="AU31" s="27">
        <v>0.55000000000000004</v>
      </c>
      <c r="AV31" s="27">
        <v>0</v>
      </c>
      <c r="AW31" s="27">
        <v>50.86</v>
      </c>
      <c r="AX31" s="27">
        <v>10.16</v>
      </c>
      <c r="AY31" s="27">
        <v>61.02</v>
      </c>
      <c r="AZ31" s="27">
        <v>288.67</v>
      </c>
      <c r="BA31" s="27">
        <v>285.45</v>
      </c>
      <c r="BB31" s="27">
        <v>293.39999999999998</v>
      </c>
      <c r="BC31" s="27">
        <v>289.10000000000002</v>
      </c>
      <c r="BD31" s="27">
        <v>0.63</v>
      </c>
      <c r="BE31" s="27">
        <v>0.98</v>
      </c>
      <c r="BF31" s="27">
        <v>0.31</v>
      </c>
      <c r="BG31" s="27">
        <v>289.10000000000002</v>
      </c>
      <c r="BH31" s="27">
        <v>0.63</v>
      </c>
      <c r="BI31" s="27">
        <v>0.98</v>
      </c>
      <c r="BJ31" s="27">
        <v>0.31</v>
      </c>
      <c r="BK31" s="27">
        <v>11198.28</v>
      </c>
    </row>
    <row r="32" spans="1:63" x14ac:dyDescent="0.25">
      <c r="A32">
        <v>10</v>
      </c>
      <c r="B32" t="s">
        <v>17</v>
      </c>
      <c r="C32" t="s">
        <v>8</v>
      </c>
      <c r="D32" s="27">
        <v>0</v>
      </c>
      <c r="E32" s="27">
        <v>78.11</v>
      </c>
      <c r="F32" s="27">
        <v>15.62</v>
      </c>
      <c r="G32" s="27">
        <v>93.74</v>
      </c>
      <c r="H32" s="27">
        <v>285.81</v>
      </c>
      <c r="I32" s="27">
        <v>282.64</v>
      </c>
      <c r="J32" s="27">
        <v>290.14999999999998</v>
      </c>
      <c r="K32" s="27">
        <v>286.23</v>
      </c>
      <c r="L32" s="27">
        <v>0.3</v>
      </c>
      <c r="M32" s="27">
        <v>0.57999999999999996</v>
      </c>
      <c r="N32" s="27">
        <v>-0.01</v>
      </c>
      <c r="O32" s="27">
        <v>0</v>
      </c>
      <c r="P32" s="27">
        <v>230.17</v>
      </c>
      <c r="Q32" s="27">
        <v>46.03</v>
      </c>
      <c r="R32" s="27">
        <v>276.20999999999998</v>
      </c>
      <c r="S32" s="27">
        <v>275.31</v>
      </c>
      <c r="T32" s="27">
        <v>272.26</v>
      </c>
      <c r="U32" s="27">
        <v>279.33999999999997</v>
      </c>
      <c r="V32" s="27">
        <v>275.33</v>
      </c>
      <c r="W32" s="27">
        <v>0.3</v>
      </c>
      <c r="X32" s="27">
        <v>0.33</v>
      </c>
      <c r="Y32" s="27">
        <v>0.13</v>
      </c>
      <c r="Z32" s="27">
        <v>0</v>
      </c>
      <c r="AA32" s="27">
        <v>54.92</v>
      </c>
      <c r="AB32" s="27">
        <v>10.99</v>
      </c>
      <c r="AC32" s="27">
        <v>65.91</v>
      </c>
      <c r="AD32" s="27">
        <v>284.12</v>
      </c>
      <c r="AE32" s="27">
        <v>280.52</v>
      </c>
      <c r="AF32" s="27">
        <v>288.91000000000003</v>
      </c>
      <c r="AG32" s="27">
        <v>284.3</v>
      </c>
      <c r="AH32" s="27">
        <v>0.36</v>
      </c>
      <c r="AI32" s="27">
        <v>0.67</v>
      </c>
      <c r="AJ32" s="27">
        <v>0.09</v>
      </c>
      <c r="AK32" s="27">
        <v>0</v>
      </c>
      <c r="AL32" s="27">
        <v>0.1</v>
      </c>
      <c r="AM32" s="27">
        <v>0.02</v>
      </c>
      <c r="AN32" s="27">
        <v>0.12</v>
      </c>
      <c r="AO32" s="27">
        <v>295.68</v>
      </c>
      <c r="AP32" s="27">
        <v>292.79000000000002</v>
      </c>
      <c r="AQ32" s="27">
        <v>299.70999999999998</v>
      </c>
      <c r="AR32" s="27">
        <v>296.8</v>
      </c>
      <c r="AS32" s="27">
        <v>0.46</v>
      </c>
      <c r="AT32" s="27">
        <v>0.89</v>
      </c>
      <c r="AU32" s="27">
        <v>7.0000000000000007E-2</v>
      </c>
      <c r="AV32" s="27">
        <v>0</v>
      </c>
      <c r="AW32" s="27">
        <v>29.22</v>
      </c>
      <c r="AX32" s="27">
        <v>5.84</v>
      </c>
      <c r="AY32" s="27">
        <v>35.049999999999997</v>
      </c>
      <c r="AZ32" s="27">
        <v>288.07</v>
      </c>
      <c r="BA32" s="27">
        <v>284.95</v>
      </c>
      <c r="BB32" s="27">
        <v>292.58</v>
      </c>
      <c r="BC32" s="27">
        <v>288.41000000000003</v>
      </c>
      <c r="BD32" s="27">
        <v>0.28000000000000003</v>
      </c>
      <c r="BE32" s="27">
        <v>0.64</v>
      </c>
      <c r="BF32" s="27">
        <v>-0.11</v>
      </c>
      <c r="BG32" s="27">
        <v>288.41000000000003</v>
      </c>
      <c r="BH32" s="27">
        <v>0.28000000000000003</v>
      </c>
      <c r="BI32" s="27">
        <v>0.64</v>
      </c>
      <c r="BJ32" s="27">
        <v>-0.11</v>
      </c>
      <c r="BK32" s="27">
        <v>15846.75</v>
      </c>
    </row>
    <row r="33" spans="1:63" x14ac:dyDescent="0.25">
      <c r="A33">
        <v>11</v>
      </c>
      <c r="B33" t="s">
        <v>18</v>
      </c>
      <c r="C33" t="s">
        <v>6</v>
      </c>
      <c r="D33" s="27" t="s">
        <v>385</v>
      </c>
      <c r="E33" s="27" t="s">
        <v>385</v>
      </c>
      <c r="F33" s="27" t="s">
        <v>385</v>
      </c>
      <c r="G33" s="27" t="s">
        <v>385</v>
      </c>
      <c r="H33" s="27" t="s">
        <v>385</v>
      </c>
      <c r="I33" s="27" t="s">
        <v>385</v>
      </c>
      <c r="J33" s="27" t="s">
        <v>385</v>
      </c>
      <c r="K33" s="27" t="s">
        <v>385</v>
      </c>
      <c r="L33" s="27" t="s">
        <v>385</v>
      </c>
      <c r="M33" s="27" t="s">
        <v>385</v>
      </c>
      <c r="N33" s="27" t="s">
        <v>385</v>
      </c>
      <c r="O33" s="27" t="s">
        <v>385</v>
      </c>
      <c r="P33" s="27" t="s">
        <v>385</v>
      </c>
      <c r="Q33" s="27" t="s">
        <v>385</v>
      </c>
      <c r="R33" s="27" t="s">
        <v>385</v>
      </c>
      <c r="S33" s="27" t="s">
        <v>385</v>
      </c>
      <c r="T33" s="27" t="s">
        <v>385</v>
      </c>
      <c r="U33" s="27" t="s">
        <v>385</v>
      </c>
      <c r="V33" s="27" t="s">
        <v>385</v>
      </c>
      <c r="W33" s="27" t="s">
        <v>385</v>
      </c>
      <c r="X33" s="27" t="s">
        <v>385</v>
      </c>
      <c r="Y33" s="27" t="s">
        <v>385</v>
      </c>
      <c r="Z33" s="27" t="s">
        <v>385</v>
      </c>
      <c r="AA33" s="27" t="s">
        <v>385</v>
      </c>
      <c r="AB33" s="27" t="s">
        <v>385</v>
      </c>
      <c r="AC33" s="27" t="s">
        <v>385</v>
      </c>
      <c r="AD33" s="27" t="s">
        <v>385</v>
      </c>
      <c r="AE33" s="27" t="s">
        <v>385</v>
      </c>
      <c r="AF33" s="27" t="s">
        <v>385</v>
      </c>
      <c r="AG33" s="27" t="s">
        <v>385</v>
      </c>
      <c r="AH33" s="27" t="s">
        <v>385</v>
      </c>
      <c r="AI33" s="27" t="s">
        <v>385</v>
      </c>
      <c r="AJ33" s="27" t="s">
        <v>385</v>
      </c>
      <c r="AK33" s="27" t="s">
        <v>385</v>
      </c>
      <c r="AL33" s="27" t="s">
        <v>385</v>
      </c>
      <c r="AM33" s="27" t="s">
        <v>385</v>
      </c>
      <c r="AN33" s="27" t="s">
        <v>385</v>
      </c>
      <c r="AO33" s="27" t="s">
        <v>385</v>
      </c>
      <c r="AP33" s="27" t="s">
        <v>385</v>
      </c>
      <c r="AQ33" s="27" t="s">
        <v>385</v>
      </c>
      <c r="AR33" s="27" t="s">
        <v>385</v>
      </c>
      <c r="AS33" s="27" t="s">
        <v>385</v>
      </c>
      <c r="AT33" s="27" t="s">
        <v>385</v>
      </c>
      <c r="AU33" s="27" t="s">
        <v>385</v>
      </c>
      <c r="AV33" s="27" t="s">
        <v>385</v>
      </c>
      <c r="AW33" s="27" t="s">
        <v>385</v>
      </c>
      <c r="AX33" s="27" t="s">
        <v>385</v>
      </c>
      <c r="AY33" s="27" t="s">
        <v>385</v>
      </c>
      <c r="AZ33" s="27" t="s">
        <v>385</v>
      </c>
      <c r="BA33" s="27" t="s">
        <v>385</v>
      </c>
      <c r="BB33" s="27" t="s">
        <v>385</v>
      </c>
      <c r="BC33" s="27" t="s">
        <v>385</v>
      </c>
      <c r="BD33" s="27" t="s">
        <v>385</v>
      </c>
      <c r="BE33" s="27" t="s">
        <v>385</v>
      </c>
      <c r="BF33" s="27" t="s">
        <v>385</v>
      </c>
      <c r="BG33" s="27" t="s">
        <v>385</v>
      </c>
      <c r="BH33" s="27" t="s">
        <v>385</v>
      </c>
      <c r="BI33" s="27" t="s">
        <v>385</v>
      </c>
      <c r="BJ33" s="27" t="s">
        <v>385</v>
      </c>
      <c r="BK33" s="27" t="s">
        <v>385</v>
      </c>
    </row>
    <row r="34" spans="1:63" x14ac:dyDescent="0.25">
      <c r="A34">
        <v>11</v>
      </c>
      <c r="B34" t="s">
        <v>18</v>
      </c>
      <c r="C34" t="s">
        <v>7</v>
      </c>
      <c r="D34" s="27">
        <v>0</v>
      </c>
      <c r="E34" s="27">
        <v>82.22</v>
      </c>
      <c r="F34" s="27">
        <v>16.45</v>
      </c>
      <c r="G34" s="27">
        <v>98.67</v>
      </c>
      <c r="H34" s="27">
        <v>283.25</v>
      </c>
      <c r="I34" s="27">
        <v>278.97000000000003</v>
      </c>
      <c r="J34" s="27">
        <v>287.93</v>
      </c>
      <c r="K34" s="27">
        <v>283.45</v>
      </c>
      <c r="L34" s="27">
        <v>0.81</v>
      </c>
      <c r="M34" s="27">
        <v>1.08</v>
      </c>
      <c r="N34" s="27">
        <v>0.64</v>
      </c>
      <c r="O34" s="27">
        <v>0</v>
      </c>
      <c r="P34" s="27">
        <v>213.48</v>
      </c>
      <c r="Q34" s="27">
        <v>42.7</v>
      </c>
      <c r="R34" s="27">
        <v>256.18</v>
      </c>
      <c r="S34" s="27">
        <v>272.82</v>
      </c>
      <c r="T34" s="27">
        <v>270.12</v>
      </c>
      <c r="U34" s="27">
        <v>275.69</v>
      </c>
      <c r="V34" s="27">
        <v>272.82</v>
      </c>
      <c r="W34" s="27">
        <v>1.07</v>
      </c>
      <c r="X34" s="27">
        <v>1.1599999999999999</v>
      </c>
      <c r="Y34" s="27">
        <v>0.92</v>
      </c>
      <c r="Z34" s="27">
        <v>0</v>
      </c>
      <c r="AA34" s="27">
        <v>53.8</v>
      </c>
      <c r="AB34" s="27">
        <v>10.77</v>
      </c>
      <c r="AC34" s="27">
        <v>64.56</v>
      </c>
      <c r="AD34" s="27">
        <v>283.33</v>
      </c>
      <c r="AE34" s="27">
        <v>278.42</v>
      </c>
      <c r="AF34" s="27">
        <v>288.72000000000003</v>
      </c>
      <c r="AG34" s="27">
        <v>283.5</v>
      </c>
      <c r="AH34" s="27">
        <v>0.83</v>
      </c>
      <c r="AI34" s="27">
        <v>1.05</v>
      </c>
      <c r="AJ34" s="27">
        <v>0.81</v>
      </c>
      <c r="AK34" s="27">
        <v>0</v>
      </c>
      <c r="AL34" s="27">
        <v>0.12</v>
      </c>
      <c r="AM34" s="27">
        <v>0.02</v>
      </c>
      <c r="AN34" s="27">
        <v>0.14000000000000001</v>
      </c>
      <c r="AO34" s="27">
        <v>293.74</v>
      </c>
      <c r="AP34" s="27">
        <v>287.94</v>
      </c>
      <c r="AQ34" s="27">
        <v>299.83</v>
      </c>
      <c r="AR34" s="27">
        <v>294.20999999999998</v>
      </c>
      <c r="AS34" s="27">
        <v>0.96</v>
      </c>
      <c r="AT34" s="27">
        <v>1.35</v>
      </c>
      <c r="AU34" s="27">
        <v>0.89</v>
      </c>
      <c r="AV34" s="27">
        <v>0</v>
      </c>
      <c r="AW34" s="27">
        <v>61.83</v>
      </c>
      <c r="AX34" s="27">
        <v>12.36</v>
      </c>
      <c r="AY34" s="27">
        <v>74.19</v>
      </c>
      <c r="AZ34" s="27">
        <v>283.08999999999997</v>
      </c>
      <c r="BA34" s="27">
        <v>279.36</v>
      </c>
      <c r="BB34" s="27">
        <v>287.45999999999998</v>
      </c>
      <c r="BC34" s="27">
        <v>283.23</v>
      </c>
      <c r="BD34" s="27">
        <v>0.6</v>
      </c>
      <c r="BE34" s="27">
        <v>0.97</v>
      </c>
      <c r="BF34" s="27">
        <v>0.22</v>
      </c>
      <c r="BG34" s="27">
        <v>283.23</v>
      </c>
      <c r="BH34" s="27">
        <v>0.6</v>
      </c>
      <c r="BI34" s="27">
        <v>0.97</v>
      </c>
      <c r="BJ34" s="27">
        <v>0.22</v>
      </c>
      <c r="BK34" s="27">
        <v>3988.28</v>
      </c>
    </row>
    <row r="35" spans="1:63" x14ac:dyDescent="0.25">
      <c r="A35">
        <v>11</v>
      </c>
      <c r="B35" t="s">
        <v>18</v>
      </c>
      <c r="C35" t="s">
        <v>8</v>
      </c>
      <c r="D35" s="27">
        <v>0</v>
      </c>
      <c r="E35" s="27">
        <v>250</v>
      </c>
      <c r="F35" s="27">
        <v>50</v>
      </c>
      <c r="G35" s="27">
        <v>300</v>
      </c>
      <c r="H35" s="27">
        <v>282.93</v>
      </c>
      <c r="I35" s="27">
        <v>278.58</v>
      </c>
      <c r="J35" s="27">
        <v>287.64999999999998</v>
      </c>
      <c r="K35" s="27">
        <v>283.12</v>
      </c>
      <c r="L35" s="27">
        <v>0.45</v>
      </c>
      <c r="M35" s="27">
        <v>0.59</v>
      </c>
      <c r="N35" s="27">
        <v>0.44</v>
      </c>
      <c r="O35" s="27">
        <v>0</v>
      </c>
      <c r="P35" s="27">
        <v>653.03</v>
      </c>
      <c r="Q35" s="27">
        <v>130.61000000000001</v>
      </c>
      <c r="R35" s="27">
        <v>783.64</v>
      </c>
      <c r="S35" s="27">
        <v>272.49</v>
      </c>
      <c r="T35" s="27">
        <v>269.74</v>
      </c>
      <c r="U35" s="27">
        <v>275.45999999999998</v>
      </c>
      <c r="V35" s="27">
        <v>272.49</v>
      </c>
      <c r="W35" s="27">
        <v>0.69</v>
      </c>
      <c r="X35" s="27">
        <v>0.69</v>
      </c>
      <c r="Y35" s="27">
        <v>0.69</v>
      </c>
      <c r="Z35" s="27">
        <v>0</v>
      </c>
      <c r="AA35" s="27">
        <v>159.5</v>
      </c>
      <c r="AB35" s="27">
        <v>31.92</v>
      </c>
      <c r="AC35" s="27">
        <v>191.42</v>
      </c>
      <c r="AD35" s="27">
        <v>282.94</v>
      </c>
      <c r="AE35" s="27">
        <v>277.99</v>
      </c>
      <c r="AF35" s="27">
        <v>288.33</v>
      </c>
      <c r="AG35" s="27">
        <v>283.11</v>
      </c>
      <c r="AH35" s="27">
        <v>0.47</v>
      </c>
      <c r="AI35" s="27">
        <v>0.56000000000000005</v>
      </c>
      <c r="AJ35" s="27">
        <v>0.56999999999999995</v>
      </c>
      <c r="AK35" s="27">
        <v>0</v>
      </c>
      <c r="AL35" s="27">
        <v>0.31</v>
      </c>
      <c r="AM35" s="27">
        <v>0.06</v>
      </c>
      <c r="AN35" s="27">
        <v>0.37</v>
      </c>
      <c r="AO35" s="27">
        <v>293.39</v>
      </c>
      <c r="AP35" s="27">
        <v>287.55</v>
      </c>
      <c r="AQ35" s="27">
        <v>299.45</v>
      </c>
      <c r="AR35" s="27">
        <v>293.87</v>
      </c>
      <c r="AS35" s="27">
        <v>0.56000000000000005</v>
      </c>
      <c r="AT35" s="27">
        <v>0.79</v>
      </c>
      <c r="AU35" s="27">
        <v>0.59</v>
      </c>
      <c r="AV35" s="27">
        <v>0</v>
      </c>
      <c r="AW35" s="27">
        <v>187.95</v>
      </c>
      <c r="AX35" s="27">
        <v>37.56</v>
      </c>
      <c r="AY35" s="27">
        <v>225.52</v>
      </c>
      <c r="AZ35" s="27">
        <v>282.86</v>
      </c>
      <c r="BA35" s="27">
        <v>279.02999999999997</v>
      </c>
      <c r="BB35" s="27">
        <v>287.35000000000002</v>
      </c>
      <c r="BC35" s="27">
        <v>283</v>
      </c>
      <c r="BD35" s="27">
        <v>0.33</v>
      </c>
      <c r="BE35" s="27">
        <v>0.51</v>
      </c>
      <c r="BF35" s="27">
        <v>0.17</v>
      </c>
      <c r="BG35" s="27">
        <v>283</v>
      </c>
      <c r="BH35" s="27">
        <v>0.33</v>
      </c>
      <c r="BI35" s="27">
        <v>0.51</v>
      </c>
      <c r="BJ35" s="27">
        <v>0.17</v>
      </c>
      <c r="BK35" s="27">
        <v>27019.95</v>
      </c>
    </row>
    <row r="36" spans="1:63" x14ac:dyDescent="0.25">
      <c r="A36">
        <v>12</v>
      </c>
      <c r="B36" t="s">
        <v>19</v>
      </c>
      <c r="C36" t="s">
        <v>6</v>
      </c>
      <c r="D36" s="27" t="s">
        <v>385</v>
      </c>
      <c r="E36" s="27" t="s">
        <v>385</v>
      </c>
      <c r="F36" s="27" t="s">
        <v>385</v>
      </c>
      <c r="G36" s="27" t="s">
        <v>385</v>
      </c>
      <c r="H36" s="27" t="s">
        <v>385</v>
      </c>
      <c r="I36" s="27" t="s">
        <v>385</v>
      </c>
      <c r="J36" s="27" t="s">
        <v>385</v>
      </c>
      <c r="K36" s="27" t="s">
        <v>385</v>
      </c>
      <c r="L36" s="27" t="s">
        <v>385</v>
      </c>
      <c r="M36" s="27" t="s">
        <v>385</v>
      </c>
      <c r="N36" s="27" t="s">
        <v>385</v>
      </c>
      <c r="O36" s="27" t="s">
        <v>385</v>
      </c>
      <c r="P36" s="27" t="s">
        <v>385</v>
      </c>
      <c r="Q36" s="27" t="s">
        <v>385</v>
      </c>
      <c r="R36" s="27" t="s">
        <v>385</v>
      </c>
      <c r="S36" s="27" t="s">
        <v>385</v>
      </c>
      <c r="T36" s="27" t="s">
        <v>385</v>
      </c>
      <c r="U36" s="27" t="s">
        <v>385</v>
      </c>
      <c r="V36" s="27" t="s">
        <v>385</v>
      </c>
      <c r="W36" s="27" t="s">
        <v>385</v>
      </c>
      <c r="X36" s="27" t="s">
        <v>385</v>
      </c>
      <c r="Y36" s="27" t="s">
        <v>385</v>
      </c>
      <c r="Z36" s="27" t="s">
        <v>385</v>
      </c>
      <c r="AA36" s="27" t="s">
        <v>385</v>
      </c>
      <c r="AB36" s="27" t="s">
        <v>385</v>
      </c>
      <c r="AC36" s="27" t="s">
        <v>385</v>
      </c>
      <c r="AD36" s="27" t="s">
        <v>385</v>
      </c>
      <c r="AE36" s="27" t="s">
        <v>385</v>
      </c>
      <c r="AF36" s="27" t="s">
        <v>385</v>
      </c>
      <c r="AG36" s="27" t="s">
        <v>385</v>
      </c>
      <c r="AH36" s="27" t="s">
        <v>385</v>
      </c>
      <c r="AI36" s="27" t="s">
        <v>385</v>
      </c>
      <c r="AJ36" s="27" t="s">
        <v>385</v>
      </c>
      <c r="AK36" s="27" t="s">
        <v>385</v>
      </c>
      <c r="AL36" s="27" t="s">
        <v>385</v>
      </c>
      <c r="AM36" s="27" t="s">
        <v>385</v>
      </c>
      <c r="AN36" s="27" t="s">
        <v>385</v>
      </c>
      <c r="AO36" s="27" t="s">
        <v>385</v>
      </c>
      <c r="AP36" s="27" t="s">
        <v>385</v>
      </c>
      <c r="AQ36" s="27" t="s">
        <v>385</v>
      </c>
      <c r="AR36" s="27" t="s">
        <v>385</v>
      </c>
      <c r="AS36" s="27" t="s">
        <v>385</v>
      </c>
      <c r="AT36" s="27" t="s">
        <v>385</v>
      </c>
      <c r="AU36" s="27" t="s">
        <v>385</v>
      </c>
      <c r="AV36" s="27" t="s">
        <v>385</v>
      </c>
      <c r="AW36" s="27" t="s">
        <v>385</v>
      </c>
      <c r="AX36" s="27" t="s">
        <v>385</v>
      </c>
      <c r="AY36" s="27" t="s">
        <v>385</v>
      </c>
      <c r="AZ36" s="27" t="s">
        <v>385</v>
      </c>
      <c r="BA36" s="27" t="s">
        <v>385</v>
      </c>
      <c r="BB36" s="27" t="s">
        <v>385</v>
      </c>
      <c r="BC36" s="27" t="s">
        <v>385</v>
      </c>
      <c r="BD36" s="27" t="s">
        <v>385</v>
      </c>
      <c r="BE36" s="27" t="s">
        <v>385</v>
      </c>
      <c r="BF36" s="27" t="s">
        <v>385</v>
      </c>
      <c r="BG36" s="27" t="s">
        <v>385</v>
      </c>
      <c r="BH36" s="27" t="s">
        <v>385</v>
      </c>
      <c r="BI36" s="27" t="s">
        <v>385</v>
      </c>
      <c r="BJ36" s="27" t="s">
        <v>385</v>
      </c>
      <c r="BK36" s="27" t="s">
        <v>385</v>
      </c>
    </row>
    <row r="37" spans="1:63" x14ac:dyDescent="0.25">
      <c r="A37">
        <v>12</v>
      </c>
      <c r="B37" t="s">
        <v>19</v>
      </c>
      <c r="C37" t="s">
        <v>7</v>
      </c>
      <c r="D37" s="27" t="s">
        <v>385</v>
      </c>
      <c r="E37" s="27" t="s">
        <v>385</v>
      </c>
      <c r="F37" s="27" t="s">
        <v>385</v>
      </c>
      <c r="G37" s="27" t="s">
        <v>385</v>
      </c>
      <c r="H37" s="27" t="s">
        <v>385</v>
      </c>
      <c r="I37" s="27" t="s">
        <v>385</v>
      </c>
      <c r="J37" s="27" t="s">
        <v>385</v>
      </c>
      <c r="K37" s="27" t="s">
        <v>385</v>
      </c>
      <c r="L37" s="27" t="s">
        <v>385</v>
      </c>
      <c r="M37" s="27" t="s">
        <v>385</v>
      </c>
      <c r="N37" s="27" t="s">
        <v>385</v>
      </c>
      <c r="O37" s="27" t="s">
        <v>385</v>
      </c>
      <c r="P37" s="27" t="s">
        <v>385</v>
      </c>
      <c r="Q37" s="27" t="s">
        <v>385</v>
      </c>
      <c r="R37" s="27" t="s">
        <v>385</v>
      </c>
      <c r="S37" s="27" t="s">
        <v>385</v>
      </c>
      <c r="T37" s="27" t="s">
        <v>385</v>
      </c>
      <c r="U37" s="27" t="s">
        <v>385</v>
      </c>
      <c r="V37" s="27" t="s">
        <v>385</v>
      </c>
      <c r="W37" s="27" t="s">
        <v>385</v>
      </c>
      <c r="X37" s="27" t="s">
        <v>385</v>
      </c>
      <c r="Y37" s="27" t="s">
        <v>385</v>
      </c>
      <c r="Z37" s="27" t="s">
        <v>385</v>
      </c>
      <c r="AA37" s="27" t="s">
        <v>385</v>
      </c>
      <c r="AB37" s="27" t="s">
        <v>385</v>
      </c>
      <c r="AC37" s="27" t="s">
        <v>385</v>
      </c>
      <c r="AD37" s="27" t="s">
        <v>385</v>
      </c>
      <c r="AE37" s="27" t="s">
        <v>385</v>
      </c>
      <c r="AF37" s="27" t="s">
        <v>385</v>
      </c>
      <c r="AG37" s="27" t="s">
        <v>385</v>
      </c>
      <c r="AH37" s="27" t="s">
        <v>385</v>
      </c>
      <c r="AI37" s="27" t="s">
        <v>385</v>
      </c>
      <c r="AJ37" s="27" t="s">
        <v>385</v>
      </c>
      <c r="AK37" s="27" t="s">
        <v>385</v>
      </c>
      <c r="AL37" s="27" t="s">
        <v>385</v>
      </c>
      <c r="AM37" s="27" t="s">
        <v>385</v>
      </c>
      <c r="AN37" s="27" t="s">
        <v>385</v>
      </c>
      <c r="AO37" s="27" t="s">
        <v>385</v>
      </c>
      <c r="AP37" s="27" t="s">
        <v>385</v>
      </c>
      <c r="AQ37" s="27" t="s">
        <v>385</v>
      </c>
      <c r="AR37" s="27" t="s">
        <v>385</v>
      </c>
      <c r="AS37" s="27" t="s">
        <v>385</v>
      </c>
      <c r="AT37" s="27" t="s">
        <v>385</v>
      </c>
      <c r="AU37" s="27" t="s">
        <v>385</v>
      </c>
      <c r="AV37" s="27" t="s">
        <v>385</v>
      </c>
      <c r="AW37" s="27" t="s">
        <v>385</v>
      </c>
      <c r="AX37" s="27" t="s">
        <v>385</v>
      </c>
      <c r="AY37" s="27" t="s">
        <v>385</v>
      </c>
      <c r="AZ37" s="27" t="s">
        <v>385</v>
      </c>
      <c r="BA37" s="27" t="s">
        <v>385</v>
      </c>
      <c r="BB37" s="27" t="s">
        <v>385</v>
      </c>
      <c r="BC37" s="27" t="s">
        <v>385</v>
      </c>
      <c r="BD37" s="27" t="s">
        <v>385</v>
      </c>
      <c r="BE37" s="27" t="s">
        <v>385</v>
      </c>
      <c r="BF37" s="27" t="s">
        <v>385</v>
      </c>
      <c r="BG37" s="27" t="s">
        <v>385</v>
      </c>
      <c r="BH37" s="27" t="s">
        <v>385</v>
      </c>
      <c r="BI37" s="27" t="s">
        <v>385</v>
      </c>
      <c r="BJ37" s="27" t="s">
        <v>385</v>
      </c>
      <c r="BK37" s="27" t="s">
        <v>385</v>
      </c>
    </row>
    <row r="38" spans="1:63" x14ac:dyDescent="0.25">
      <c r="A38">
        <v>12</v>
      </c>
      <c r="B38" t="s">
        <v>19</v>
      </c>
      <c r="C38" t="s">
        <v>8</v>
      </c>
      <c r="D38" s="27" t="s">
        <v>385</v>
      </c>
      <c r="E38" s="27" t="s">
        <v>385</v>
      </c>
      <c r="F38" s="27" t="s">
        <v>385</v>
      </c>
      <c r="G38" s="27" t="s">
        <v>385</v>
      </c>
      <c r="H38" s="27" t="s">
        <v>385</v>
      </c>
      <c r="I38" s="27" t="s">
        <v>385</v>
      </c>
      <c r="J38" s="27" t="s">
        <v>385</v>
      </c>
      <c r="K38" s="27" t="s">
        <v>385</v>
      </c>
      <c r="L38" s="27" t="s">
        <v>385</v>
      </c>
      <c r="M38" s="27" t="s">
        <v>385</v>
      </c>
      <c r="N38" s="27" t="s">
        <v>385</v>
      </c>
      <c r="O38" s="27" t="s">
        <v>385</v>
      </c>
      <c r="P38" s="27" t="s">
        <v>385</v>
      </c>
      <c r="Q38" s="27" t="s">
        <v>385</v>
      </c>
      <c r="R38" s="27" t="s">
        <v>385</v>
      </c>
      <c r="S38" s="27" t="s">
        <v>385</v>
      </c>
      <c r="T38" s="27" t="s">
        <v>385</v>
      </c>
      <c r="U38" s="27" t="s">
        <v>385</v>
      </c>
      <c r="V38" s="27" t="s">
        <v>385</v>
      </c>
      <c r="W38" s="27" t="s">
        <v>385</v>
      </c>
      <c r="X38" s="27" t="s">
        <v>385</v>
      </c>
      <c r="Y38" s="27" t="s">
        <v>385</v>
      </c>
      <c r="Z38" s="27" t="s">
        <v>385</v>
      </c>
      <c r="AA38" s="27" t="s">
        <v>385</v>
      </c>
      <c r="AB38" s="27" t="s">
        <v>385</v>
      </c>
      <c r="AC38" s="27" t="s">
        <v>385</v>
      </c>
      <c r="AD38" s="27" t="s">
        <v>385</v>
      </c>
      <c r="AE38" s="27" t="s">
        <v>385</v>
      </c>
      <c r="AF38" s="27" t="s">
        <v>385</v>
      </c>
      <c r="AG38" s="27" t="s">
        <v>385</v>
      </c>
      <c r="AH38" s="27" t="s">
        <v>385</v>
      </c>
      <c r="AI38" s="27" t="s">
        <v>385</v>
      </c>
      <c r="AJ38" s="27" t="s">
        <v>385</v>
      </c>
      <c r="AK38" s="27" t="s">
        <v>385</v>
      </c>
      <c r="AL38" s="27" t="s">
        <v>385</v>
      </c>
      <c r="AM38" s="27" t="s">
        <v>385</v>
      </c>
      <c r="AN38" s="27" t="s">
        <v>385</v>
      </c>
      <c r="AO38" s="27" t="s">
        <v>385</v>
      </c>
      <c r="AP38" s="27" t="s">
        <v>385</v>
      </c>
      <c r="AQ38" s="27" t="s">
        <v>385</v>
      </c>
      <c r="AR38" s="27" t="s">
        <v>385</v>
      </c>
      <c r="AS38" s="27" t="s">
        <v>385</v>
      </c>
      <c r="AT38" s="27" t="s">
        <v>385</v>
      </c>
      <c r="AU38" s="27" t="s">
        <v>385</v>
      </c>
      <c r="AV38" s="27" t="s">
        <v>385</v>
      </c>
      <c r="AW38" s="27" t="s">
        <v>385</v>
      </c>
      <c r="AX38" s="27" t="s">
        <v>385</v>
      </c>
      <c r="AY38" s="27" t="s">
        <v>385</v>
      </c>
      <c r="AZ38" s="27" t="s">
        <v>385</v>
      </c>
      <c r="BA38" s="27" t="s">
        <v>385</v>
      </c>
      <c r="BB38" s="27" t="s">
        <v>385</v>
      </c>
      <c r="BC38" s="27" t="s">
        <v>385</v>
      </c>
      <c r="BD38" s="27" t="s">
        <v>385</v>
      </c>
      <c r="BE38" s="27" t="s">
        <v>385</v>
      </c>
      <c r="BF38" s="27" t="s">
        <v>385</v>
      </c>
      <c r="BG38" s="27" t="s">
        <v>385</v>
      </c>
      <c r="BH38" s="27" t="s">
        <v>385</v>
      </c>
      <c r="BI38" s="27" t="s">
        <v>385</v>
      </c>
      <c r="BJ38" s="27" t="s">
        <v>385</v>
      </c>
      <c r="BK38" s="27" t="s">
        <v>385</v>
      </c>
    </row>
    <row r="39" spans="1:63" x14ac:dyDescent="0.25">
      <c r="A39">
        <v>13</v>
      </c>
      <c r="B39" t="s">
        <v>20</v>
      </c>
      <c r="C39" t="s">
        <v>6</v>
      </c>
      <c r="D39" s="27">
        <v>0.1</v>
      </c>
      <c r="E39" s="27">
        <v>0.02</v>
      </c>
      <c r="F39" s="27">
        <v>7.0000000000000007E-2</v>
      </c>
      <c r="G39" s="27">
        <v>0.08</v>
      </c>
      <c r="H39" s="27">
        <v>301.56</v>
      </c>
      <c r="I39" s="27">
        <v>298.08999999999997</v>
      </c>
      <c r="J39" s="27">
        <v>306.35000000000002</v>
      </c>
      <c r="K39" s="27">
        <v>304.24</v>
      </c>
      <c r="L39" s="27">
        <v>1.42</v>
      </c>
      <c r="M39" s="27">
        <v>2.0299999999999998</v>
      </c>
      <c r="N39" s="27">
        <v>0.66</v>
      </c>
      <c r="O39" s="27">
        <v>0</v>
      </c>
      <c r="P39" s="27">
        <v>7.0000000000000007E-2</v>
      </c>
      <c r="Q39" s="27">
        <v>0.01</v>
      </c>
      <c r="R39" s="27">
        <v>0.08</v>
      </c>
      <c r="S39" s="27">
        <v>296.18</v>
      </c>
      <c r="T39" s="27">
        <v>292.57</v>
      </c>
      <c r="U39" s="27">
        <v>301.37</v>
      </c>
      <c r="V39" s="27">
        <v>296.99</v>
      </c>
      <c r="W39" s="27">
        <v>1.33</v>
      </c>
      <c r="X39" s="27">
        <v>2.15</v>
      </c>
      <c r="Y39" s="27">
        <v>0.21</v>
      </c>
      <c r="Z39" s="27">
        <v>0.19</v>
      </c>
      <c r="AA39" s="27">
        <v>0</v>
      </c>
      <c r="AB39" s="27">
        <v>0.12</v>
      </c>
      <c r="AC39" s="27">
        <v>0.12</v>
      </c>
      <c r="AD39" s="27">
        <v>303.91000000000003</v>
      </c>
      <c r="AE39" s="27">
        <v>299.73</v>
      </c>
      <c r="AF39" s="27">
        <v>309.38</v>
      </c>
      <c r="AG39" s="27">
        <v>306.29000000000002</v>
      </c>
      <c r="AH39" s="27">
        <v>1.65</v>
      </c>
      <c r="AI39" s="27">
        <v>2.3199999999999998</v>
      </c>
      <c r="AJ39" s="27">
        <v>1.02</v>
      </c>
      <c r="AK39" s="27">
        <v>0.2</v>
      </c>
      <c r="AL39" s="27">
        <v>0</v>
      </c>
      <c r="AM39" s="27">
        <v>0.12</v>
      </c>
      <c r="AN39" s="27">
        <v>0.12</v>
      </c>
      <c r="AO39" s="27">
        <v>304.94</v>
      </c>
      <c r="AP39" s="27">
        <v>301.95</v>
      </c>
      <c r="AQ39" s="27">
        <v>308.86</v>
      </c>
      <c r="AR39" s="27">
        <v>309.11</v>
      </c>
      <c r="AS39" s="27">
        <v>1.47</v>
      </c>
      <c r="AT39" s="27">
        <v>1.76</v>
      </c>
      <c r="AU39" s="27">
        <v>1.03</v>
      </c>
      <c r="AV39" s="27">
        <v>0.02</v>
      </c>
      <c r="AW39" s="27">
        <v>0</v>
      </c>
      <c r="AX39" s="27">
        <v>0.01</v>
      </c>
      <c r="AY39" s="27">
        <v>0.02</v>
      </c>
      <c r="AZ39" s="27">
        <v>301.20999999999998</v>
      </c>
      <c r="BA39" s="27">
        <v>298.10000000000002</v>
      </c>
      <c r="BB39" s="27">
        <v>305.77999999999997</v>
      </c>
      <c r="BC39" s="27">
        <v>304.56</v>
      </c>
      <c r="BD39" s="27">
        <v>1.35</v>
      </c>
      <c r="BE39" s="27">
        <v>2.0099999999999998</v>
      </c>
      <c r="BF39" s="27">
        <v>0.5</v>
      </c>
      <c r="BG39" s="27">
        <v>304.56</v>
      </c>
      <c r="BH39" s="27">
        <v>1.35</v>
      </c>
      <c r="BI39" s="27">
        <v>2.0099999999999998</v>
      </c>
      <c r="BJ39" s="27">
        <v>0.5</v>
      </c>
      <c r="BK39" s="27">
        <v>24.37</v>
      </c>
    </row>
    <row r="40" spans="1:63" x14ac:dyDescent="0.25">
      <c r="A40">
        <v>13</v>
      </c>
      <c r="B40" t="s">
        <v>20</v>
      </c>
      <c r="C40" t="s">
        <v>7</v>
      </c>
      <c r="D40" s="27">
        <v>0</v>
      </c>
      <c r="E40" s="27">
        <v>2.2200000000000002</v>
      </c>
      <c r="F40" s="27">
        <v>0.44</v>
      </c>
      <c r="G40" s="27">
        <v>2.67</v>
      </c>
      <c r="H40" s="27">
        <v>299.68</v>
      </c>
      <c r="I40" s="27">
        <v>295.06</v>
      </c>
      <c r="J40" s="27">
        <v>306.39999999999998</v>
      </c>
      <c r="K40" s="27">
        <v>301.05</v>
      </c>
      <c r="L40" s="27">
        <v>0.6</v>
      </c>
      <c r="M40" s="27">
        <v>1.01</v>
      </c>
      <c r="N40" s="27">
        <v>0.34</v>
      </c>
      <c r="O40" s="27">
        <v>0</v>
      </c>
      <c r="P40" s="27">
        <v>8.34</v>
      </c>
      <c r="Q40" s="27">
        <v>1.67</v>
      </c>
      <c r="R40" s="27">
        <v>10.01</v>
      </c>
      <c r="S40" s="27">
        <v>293.75</v>
      </c>
      <c r="T40" s="27">
        <v>288.60000000000002</v>
      </c>
      <c r="U40" s="27">
        <v>301.8</v>
      </c>
      <c r="V40" s="27">
        <v>294.18</v>
      </c>
      <c r="W40" s="27">
        <v>0.56000000000000005</v>
      </c>
      <c r="X40" s="27">
        <v>1.1599999999999999</v>
      </c>
      <c r="Y40" s="27">
        <v>0.16</v>
      </c>
      <c r="Z40" s="27">
        <v>0</v>
      </c>
      <c r="AA40" s="27">
        <v>0.3</v>
      </c>
      <c r="AB40" s="27">
        <v>0.06</v>
      </c>
      <c r="AC40" s="27">
        <v>0.35</v>
      </c>
      <c r="AD40" s="27">
        <v>302.91000000000003</v>
      </c>
      <c r="AE40" s="27">
        <v>297.12</v>
      </c>
      <c r="AF40" s="27">
        <v>310.56</v>
      </c>
      <c r="AG40" s="27">
        <v>303.02999999999997</v>
      </c>
      <c r="AH40" s="27">
        <v>0.76</v>
      </c>
      <c r="AI40" s="27">
        <v>1.1599999999999999</v>
      </c>
      <c r="AJ40" s="27">
        <v>0.52</v>
      </c>
      <c r="AK40" s="27">
        <v>0</v>
      </c>
      <c r="AL40" s="27">
        <v>0</v>
      </c>
      <c r="AM40" s="27">
        <v>0</v>
      </c>
      <c r="AN40" s="27">
        <v>0</v>
      </c>
      <c r="AO40" s="27">
        <v>302.73</v>
      </c>
      <c r="AP40" s="27">
        <v>299.3</v>
      </c>
      <c r="AQ40" s="27">
        <v>307.38</v>
      </c>
      <c r="AR40" s="27">
        <v>305.51</v>
      </c>
      <c r="AS40" s="27">
        <v>0.62</v>
      </c>
      <c r="AT40" s="27">
        <v>0.81</v>
      </c>
      <c r="AU40" s="27">
        <v>0.41</v>
      </c>
      <c r="AV40" s="27">
        <v>0</v>
      </c>
      <c r="AW40" s="27">
        <v>0.36</v>
      </c>
      <c r="AX40" s="27">
        <v>7.0000000000000007E-2</v>
      </c>
      <c r="AY40" s="27">
        <v>0.44</v>
      </c>
      <c r="AZ40" s="27">
        <v>299.31</v>
      </c>
      <c r="BA40" s="27">
        <v>295.19</v>
      </c>
      <c r="BB40" s="27">
        <v>305.83</v>
      </c>
      <c r="BC40" s="27">
        <v>301.47000000000003</v>
      </c>
      <c r="BD40" s="27">
        <v>0.57999999999999996</v>
      </c>
      <c r="BE40" s="27">
        <v>1.06</v>
      </c>
      <c r="BF40" s="27">
        <v>0.36</v>
      </c>
      <c r="BG40" s="27">
        <v>301.47000000000003</v>
      </c>
      <c r="BH40" s="27">
        <v>0.57999999999999996</v>
      </c>
      <c r="BI40" s="27">
        <v>1.06</v>
      </c>
      <c r="BJ40" s="27">
        <v>0.36</v>
      </c>
      <c r="BK40" s="27">
        <v>40091.61</v>
      </c>
    </row>
    <row r="41" spans="1:63" x14ac:dyDescent="0.25">
      <c r="A41">
        <v>13</v>
      </c>
      <c r="B41" t="s">
        <v>20</v>
      </c>
      <c r="C41" t="s">
        <v>8</v>
      </c>
      <c r="D41" s="27">
        <v>0</v>
      </c>
      <c r="E41" s="27">
        <v>4.33</v>
      </c>
      <c r="F41" s="27">
        <v>0.87</v>
      </c>
      <c r="G41" s="27">
        <v>5.19</v>
      </c>
      <c r="H41" s="27">
        <v>299.45999999999998</v>
      </c>
      <c r="I41" s="27">
        <v>294.62</v>
      </c>
      <c r="J41" s="27">
        <v>306.43</v>
      </c>
      <c r="K41" s="27">
        <v>300.77</v>
      </c>
      <c r="L41" s="27">
        <v>0.38</v>
      </c>
      <c r="M41" s="27">
        <v>0.57999999999999996</v>
      </c>
      <c r="N41" s="27">
        <v>0.37</v>
      </c>
      <c r="O41" s="27">
        <v>0</v>
      </c>
      <c r="P41" s="27">
        <v>15.49</v>
      </c>
      <c r="Q41" s="27">
        <v>3.1</v>
      </c>
      <c r="R41" s="27">
        <v>18.579999999999998</v>
      </c>
      <c r="S41" s="27">
        <v>293.55</v>
      </c>
      <c r="T41" s="27">
        <v>288.12</v>
      </c>
      <c r="U41" s="27">
        <v>301.95999999999998</v>
      </c>
      <c r="V41" s="27">
        <v>293.93</v>
      </c>
      <c r="W41" s="27">
        <v>0.36</v>
      </c>
      <c r="X41" s="27">
        <v>0.67</v>
      </c>
      <c r="Y41" s="27">
        <v>0.32</v>
      </c>
      <c r="Z41" s="27">
        <v>0</v>
      </c>
      <c r="AA41" s="27">
        <v>0.96</v>
      </c>
      <c r="AB41" s="27">
        <v>0.19</v>
      </c>
      <c r="AC41" s="27">
        <v>1.1499999999999999</v>
      </c>
      <c r="AD41" s="27">
        <v>302.73</v>
      </c>
      <c r="AE41" s="27">
        <v>296.67</v>
      </c>
      <c r="AF41" s="27">
        <v>310.64</v>
      </c>
      <c r="AG41" s="27">
        <v>302.85000000000002</v>
      </c>
      <c r="AH41" s="27">
        <v>0.57999999999999996</v>
      </c>
      <c r="AI41" s="27">
        <v>0.71</v>
      </c>
      <c r="AJ41" s="27">
        <v>0.6</v>
      </c>
      <c r="AK41" s="27">
        <v>0</v>
      </c>
      <c r="AL41" s="27">
        <v>0</v>
      </c>
      <c r="AM41" s="27">
        <v>0</v>
      </c>
      <c r="AN41" s="27">
        <v>0</v>
      </c>
      <c r="AO41" s="27">
        <v>302.55</v>
      </c>
      <c r="AP41" s="27">
        <v>299</v>
      </c>
      <c r="AQ41" s="27">
        <v>307.33</v>
      </c>
      <c r="AR41" s="27">
        <v>305.22000000000003</v>
      </c>
      <c r="AS41" s="27">
        <v>0.44</v>
      </c>
      <c r="AT41" s="27">
        <v>0.5</v>
      </c>
      <c r="AU41" s="27">
        <v>0.37</v>
      </c>
      <c r="AV41" s="27">
        <v>0</v>
      </c>
      <c r="AW41" s="27">
        <v>1.03</v>
      </c>
      <c r="AX41" s="27">
        <v>0.21</v>
      </c>
      <c r="AY41" s="27">
        <v>1.24</v>
      </c>
      <c r="AZ41" s="27">
        <v>299</v>
      </c>
      <c r="BA41" s="27">
        <v>294.69</v>
      </c>
      <c r="BB41" s="27">
        <v>305.75</v>
      </c>
      <c r="BC41" s="27">
        <v>301.06</v>
      </c>
      <c r="BD41" s="27">
        <v>0.27</v>
      </c>
      <c r="BE41" s="27">
        <v>0.56000000000000005</v>
      </c>
      <c r="BF41" s="27">
        <v>0.28000000000000003</v>
      </c>
      <c r="BG41" s="27">
        <v>301.06</v>
      </c>
      <c r="BH41" s="27">
        <v>0.27</v>
      </c>
      <c r="BI41" s="27">
        <v>0.56000000000000005</v>
      </c>
      <c r="BJ41" s="27">
        <v>0.28000000000000003</v>
      </c>
      <c r="BK41" s="27">
        <v>149295.69</v>
      </c>
    </row>
    <row r="42" spans="1:63" x14ac:dyDescent="0.25">
      <c r="A42">
        <v>14</v>
      </c>
      <c r="B42" t="s">
        <v>21</v>
      </c>
      <c r="C42" t="s">
        <v>6</v>
      </c>
      <c r="D42" s="27">
        <v>0</v>
      </c>
      <c r="E42" s="27">
        <v>0.09</v>
      </c>
      <c r="F42" s="27">
        <v>0.02</v>
      </c>
      <c r="G42" s="27">
        <v>0.1</v>
      </c>
      <c r="H42" s="27">
        <v>295.64</v>
      </c>
      <c r="I42" s="27">
        <v>290.83</v>
      </c>
      <c r="J42" s="27">
        <v>302.79000000000002</v>
      </c>
      <c r="K42" s="27">
        <v>296.72000000000003</v>
      </c>
      <c r="L42" s="27">
        <v>1.0900000000000001</v>
      </c>
      <c r="M42" s="27">
        <v>1.66</v>
      </c>
      <c r="N42" s="27">
        <v>0.84</v>
      </c>
      <c r="O42" s="27">
        <v>0</v>
      </c>
      <c r="P42" s="27">
        <v>0.18</v>
      </c>
      <c r="Q42" s="27">
        <v>0.04</v>
      </c>
      <c r="R42" s="27">
        <v>0.22</v>
      </c>
      <c r="S42" s="27">
        <v>292.68</v>
      </c>
      <c r="T42" s="27">
        <v>287.72000000000003</v>
      </c>
      <c r="U42" s="27">
        <v>300.58</v>
      </c>
      <c r="V42" s="27">
        <v>293.08999999999997</v>
      </c>
      <c r="W42" s="27">
        <v>1.1399999999999999</v>
      </c>
      <c r="X42" s="27">
        <v>1.76</v>
      </c>
      <c r="Y42" s="27">
        <v>0.75</v>
      </c>
      <c r="Z42" s="27">
        <v>0</v>
      </c>
      <c r="AA42" s="27">
        <v>0.04</v>
      </c>
      <c r="AB42" s="27">
        <v>0.01</v>
      </c>
      <c r="AC42" s="27">
        <v>0.05</v>
      </c>
      <c r="AD42" s="27">
        <v>296.76</v>
      </c>
      <c r="AE42" s="27">
        <v>291.07</v>
      </c>
      <c r="AF42" s="27">
        <v>304.76</v>
      </c>
      <c r="AG42" s="27">
        <v>297.67</v>
      </c>
      <c r="AH42" s="27">
        <v>1.18</v>
      </c>
      <c r="AI42" s="27">
        <v>1.78</v>
      </c>
      <c r="AJ42" s="27">
        <v>0.91</v>
      </c>
      <c r="AK42" s="27">
        <v>0.01</v>
      </c>
      <c r="AL42" s="27">
        <v>0.03</v>
      </c>
      <c r="AM42" s="27">
        <v>0.01</v>
      </c>
      <c r="AN42" s="27">
        <v>0.04</v>
      </c>
      <c r="AO42" s="27">
        <v>297.70999999999998</v>
      </c>
      <c r="AP42" s="27">
        <v>293.32</v>
      </c>
      <c r="AQ42" s="27">
        <v>303.92</v>
      </c>
      <c r="AR42" s="27">
        <v>299.77</v>
      </c>
      <c r="AS42" s="27">
        <v>1.07</v>
      </c>
      <c r="AT42" s="27">
        <v>1.58</v>
      </c>
      <c r="AU42" s="27">
        <v>0.9</v>
      </c>
      <c r="AV42" s="27">
        <v>0</v>
      </c>
      <c r="AW42" s="27">
        <v>0.09</v>
      </c>
      <c r="AX42" s="27">
        <v>0.02</v>
      </c>
      <c r="AY42" s="27">
        <v>0.1</v>
      </c>
      <c r="AZ42" s="27">
        <v>295.41000000000003</v>
      </c>
      <c r="BA42" s="27">
        <v>291.2</v>
      </c>
      <c r="BB42" s="27">
        <v>301.92</v>
      </c>
      <c r="BC42" s="27">
        <v>296.37</v>
      </c>
      <c r="BD42" s="27">
        <v>1.04</v>
      </c>
      <c r="BE42" s="27">
        <v>1.58</v>
      </c>
      <c r="BF42" s="27">
        <v>0.84</v>
      </c>
      <c r="BG42" s="27">
        <v>296.37</v>
      </c>
      <c r="BH42" s="27">
        <v>1.04</v>
      </c>
      <c r="BI42" s="27">
        <v>1.58</v>
      </c>
      <c r="BJ42" s="27">
        <v>0.84</v>
      </c>
      <c r="BK42" s="27">
        <v>10.43</v>
      </c>
    </row>
    <row r="43" spans="1:63" x14ac:dyDescent="0.25">
      <c r="A43">
        <v>14</v>
      </c>
      <c r="B43" t="s">
        <v>21</v>
      </c>
      <c r="C43" t="s">
        <v>7</v>
      </c>
      <c r="D43" s="27">
        <v>0</v>
      </c>
      <c r="E43" s="27">
        <v>2.91</v>
      </c>
      <c r="F43" s="27">
        <v>0.57999999999999996</v>
      </c>
      <c r="G43" s="27">
        <v>3.49</v>
      </c>
      <c r="H43" s="27">
        <v>297.07</v>
      </c>
      <c r="I43" s="27">
        <v>291.82</v>
      </c>
      <c r="J43" s="27">
        <v>304.64999999999998</v>
      </c>
      <c r="K43" s="27">
        <v>298.60000000000002</v>
      </c>
      <c r="L43" s="27">
        <v>0.63</v>
      </c>
      <c r="M43" s="27">
        <v>0.97</v>
      </c>
      <c r="N43" s="27">
        <v>0.55000000000000004</v>
      </c>
      <c r="O43" s="27">
        <v>0</v>
      </c>
      <c r="P43" s="27">
        <v>9.4600000000000009</v>
      </c>
      <c r="Q43" s="27">
        <v>1.89</v>
      </c>
      <c r="R43" s="27">
        <v>11.36</v>
      </c>
      <c r="S43" s="27">
        <v>293.52999999999997</v>
      </c>
      <c r="T43" s="27">
        <v>288.32</v>
      </c>
      <c r="U43" s="27">
        <v>301.64</v>
      </c>
      <c r="V43" s="27">
        <v>294.24</v>
      </c>
      <c r="W43" s="27">
        <v>0.64</v>
      </c>
      <c r="X43" s="27">
        <v>0.99</v>
      </c>
      <c r="Y43" s="27">
        <v>0.47</v>
      </c>
      <c r="Z43" s="27">
        <v>0</v>
      </c>
      <c r="AA43" s="27">
        <v>0.35</v>
      </c>
      <c r="AB43" s="27">
        <v>7.0000000000000007E-2</v>
      </c>
      <c r="AC43" s="27">
        <v>0.42</v>
      </c>
      <c r="AD43" s="27">
        <v>298.02</v>
      </c>
      <c r="AE43" s="27">
        <v>291.81</v>
      </c>
      <c r="AF43" s="27">
        <v>306.39999999999998</v>
      </c>
      <c r="AG43" s="27">
        <v>299.39999999999998</v>
      </c>
      <c r="AH43" s="27">
        <v>0.67</v>
      </c>
      <c r="AI43" s="27">
        <v>1.02</v>
      </c>
      <c r="AJ43" s="27">
        <v>0.6</v>
      </c>
      <c r="AK43" s="27">
        <v>0</v>
      </c>
      <c r="AL43" s="27">
        <v>0</v>
      </c>
      <c r="AM43" s="27">
        <v>0</v>
      </c>
      <c r="AN43" s="27">
        <v>0</v>
      </c>
      <c r="AO43" s="27">
        <v>299.79000000000002</v>
      </c>
      <c r="AP43" s="27">
        <v>294.86</v>
      </c>
      <c r="AQ43" s="27">
        <v>306.56</v>
      </c>
      <c r="AR43" s="27">
        <v>302.23</v>
      </c>
      <c r="AS43" s="27">
        <v>0.66</v>
      </c>
      <c r="AT43" s="27">
        <v>0.98</v>
      </c>
      <c r="AU43" s="27">
        <v>0.65</v>
      </c>
      <c r="AV43" s="27">
        <v>0</v>
      </c>
      <c r="AW43" s="27">
        <v>1.71</v>
      </c>
      <c r="AX43" s="27">
        <v>0.34</v>
      </c>
      <c r="AY43" s="27">
        <v>2.0499999999999998</v>
      </c>
      <c r="AZ43" s="27">
        <v>296.94</v>
      </c>
      <c r="BA43" s="27">
        <v>292.29000000000002</v>
      </c>
      <c r="BB43" s="27">
        <v>303.99</v>
      </c>
      <c r="BC43" s="27">
        <v>298.54000000000002</v>
      </c>
      <c r="BD43" s="27">
        <v>0.64</v>
      </c>
      <c r="BE43" s="27">
        <v>0.97</v>
      </c>
      <c r="BF43" s="27">
        <v>0.56999999999999995</v>
      </c>
      <c r="BG43" s="27">
        <v>298.54000000000002</v>
      </c>
      <c r="BH43" s="27">
        <v>0.64</v>
      </c>
      <c r="BI43" s="27">
        <v>0.97</v>
      </c>
      <c r="BJ43" s="27">
        <v>0.56999999999999995</v>
      </c>
      <c r="BK43" s="27">
        <v>6246</v>
      </c>
    </row>
    <row r="44" spans="1:63" x14ac:dyDescent="0.25">
      <c r="A44">
        <v>14</v>
      </c>
      <c r="B44" t="s">
        <v>21</v>
      </c>
      <c r="C44" t="s">
        <v>8</v>
      </c>
      <c r="D44" s="27">
        <v>0</v>
      </c>
      <c r="E44" s="27">
        <v>1.18</v>
      </c>
      <c r="F44" s="27">
        <v>0.24</v>
      </c>
      <c r="G44" s="27">
        <v>1.42</v>
      </c>
      <c r="H44" s="27">
        <v>297.47000000000003</v>
      </c>
      <c r="I44" s="27">
        <v>292.77999999999997</v>
      </c>
      <c r="J44" s="27">
        <v>304.01</v>
      </c>
      <c r="K44" s="27">
        <v>299.31</v>
      </c>
      <c r="L44" s="27">
        <v>0.93</v>
      </c>
      <c r="M44" s="27">
        <v>1.78</v>
      </c>
      <c r="N44" s="27">
        <v>-0.09</v>
      </c>
      <c r="O44" s="27">
        <v>0</v>
      </c>
      <c r="P44" s="27">
        <v>4.0599999999999996</v>
      </c>
      <c r="Q44" s="27">
        <v>0.81</v>
      </c>
      <c r="R44" s="27">
        <v>4.87</v>
      </c>
      <c r="S44" s="27">
        <v>293.76</v>
      </c>
      <c r="T44" s="27">
        <v>289.22000000000003</v>
      </c>
      <c r="U44" s="27">
        <v>300.61</v>
      </c>
      <c r="V44" s="27">
        <v>294.66000000000003</v>
      </c>
      <c r="W44" s="27">
        <v>0.75</v>
      </c>
      <c r="X44" s="27">
        <v>1.71</v>
      </c>
      <c r="Y44" s="27">
        <v>-0.56999999999999995</v>
      </c>
      <c r="Z44" s="27">
        <v>0</v>
      </c>
      <c r="AA44" s="27">
        <v>0.11</v>
      </c>
      <c r="AB44" s="27">
        <v>0.02</v>
      </c>
      <c r="AC44" s="27">
        <v>0.13</v>
      </c>
      <c r="AD44" s="27">
        <v>298.47000000000003</v>
      </c>
      <c r="AE44" s="27">
        <v>292.89</v>
      </c>
      <c r="AF44" s="27">
        <v>305.83999999999997</v>
      </c>
      <c r="AG44" s="27">
        <v>300.19</v>
      </c>
      <c r="AH44" s="27">
        <v>1.06</v>
      </c>
      <c r="AI44" s="27">
        <v>1.96</v>
      </c>
      <c r="AJ44" s="27">
        <v>0.09</v>
      </c>
      <c r="AK44" s="27">
        <v>0</v>
      </c>
      <c r="AL44" s="27">
        <v>0</v>
      </c>
      <c r="AM44" s="27">
        <v>0</v>
      </c>
      <c r="AN44" s="27">
        <v>0</v>
      </c>
      <c r="AO44" s="27">
        <v>300.31</v>
      </c>
      <c r="AP44" s="27">
        <v>295.86</v>
      </c>
      <c r="AQ44" s="27">
        <v>306.22000000000003</v>
      </c>
      <c r="AR44" s="27">
        <v>303.17</v>
      </c>
      <c r="AS44" s="27">
        <v>1.07</v>
      </c>
      <c r="AT44" s="27">
        <v>1.82</v>
      </c>
      <c r="AU44" s="27">
        <v>0.28000000000000003</v>
      </c>
      <c r="AV44" s="27">
        <v>0</v>
      </c>
      <c r="AW44" s="27">
        <v>0.49</v>
      </c>
      <c r="AX44" s="27">
        <v>0.1</v>
      </c>
      <c r="AY44" s="27">
        <v>0.57999999999999996</v>
      </c>
      <c r="AZ44" s="27">
        <v>297.33</v>
      </c>
      <c r="BA44" s="27">
        <v>293.18</v>
      </c>
      <c r="BB44" s="27">
        <v>303.38</v>
      </c>
      <c r="BC44" s="27">
        <v>299.24</v>
      </c>
      <c r="BD44" s="27">
        <v>0.91</v>
      </c>
      <c r="BE44" s="27">
        <v>1.71</v>
      </c>
      <c r="BF44" s="27">
        <v>-0.08</v>
      </c>
      <c r="BG44" s="27">
        <v>299.24</v>
      </c>
      <c r="BH44" s="27">
        <v>0.91</v>
      </c>
      <c r="BI44" s="27">
        <v>1.71</v>
      </c>
      <c r="BJ44" s="27">
        <v>-0.08</v>
      </c>
      <c r="BK44" s="27">
        <v>8284.7800000000007</v>
      </c>
    </row>
    <row r="45" spans="1:63" x14ac:dyDescent="0.25">
      <c r="A45">
        <v>15</v>
      </c>
      <c r="B45" t="s">
        <v>22</v>
      </c>
      <c r="C45" t="s">
        <v>6</v>
      </c>
      <c r="D45" s="27">
        <v>0.03</v>
      </c>
      <c r="E45" s="27">
        <v>0.09</v>
      </c>
      <c r="F45" s="27">
        <v>0.04</v>
      </c>
      <c r="G45" s="27">
        <v>0.13</v>
      </c>
      <c r="H45" s="27">
        <v>294.95999999999998</v>
      </c>
      <c r="I45" s="27">
        <v>291.33</v>
      </c>
      <c r="J45" s="27">
        <v>298.86</v>
      </c>
      <c r="K45" s="27">
        <v>294.35000000000002</v>
      </c>
      <c r="L45" s="27">
        <v>2.81</v>
      </c>
      <c r="M45" s="27">
        <v>5.93</v>
      </c>
      <c r="N45" s="27">
        <v>-1.61</v>
      </c>
      <c r="O45" s="27">
        <v>0</v>
      </c>
      <c r="P45" s="27">
        <v>0.28999999999999998</v>
      </c>
      <c r="Q45" s="27">
        <v>0.06</v>
      </c>
      <c r="R45" s="27">
        <v>0.34</v>
      </c>
      <c r="S45" s="27">
        <v>283.73</v>
      </c>
      <c r="T45" s="27">
        <v>280.62</v>
      </c>
      <c r="U45" s="27">
        <v>287.05</v>
      </c>
      <c r="V45" s="27">
        <v>283.74</v>
      </c>
      <c r="W45" s="27">
        <v>3.37</v>
      </c>
      <c r="X45" s="27">
        <v>5.5</v>
      </c>
      <c r="Y45" s="27">
        <v>-0.33</v>
      </c>
      <c r="Z45" s="27">
        <v>0</v>
      </c>
      <c r="AA45" s="27">
        <v>0.04</v>
      </c>
      <c r="AB45" s="27">
        <v>0.01</v>
      </c>
      <c r="AC45" s="27">
        <v>0.05</v>
      </c>
      <c r="AD45" s="27">
        <v>294.66000000000003</v>
      </c>
      <c r="AE45" s="27">
        <v>290.94</v>
      </c>
      <c r="AF45" s="27">
        <v>298.52999999999997</v>
      </c>
      <c r="AG45" s="27">
        <v>294.62</v>
      </c>
      <c r="AH45" s="27">
        <v>2.5099999999999998</v>
      </c>
      <c r="AI45" s="27">
        <v>5.52</v>
      </c>
      <c r="AJ45" s="27">
        <v>-1.34</v>
      </c>
      <c r="AK45" s="27">
        <v>0.13</v>
      </c>
      <c r="AL45" s="27">
        <v>0</v>
      </c>
      <c r="AM45" s="27">
        <v>7.0000000000000007E-2</v>
      </c>
      <c r="AN45" s="27">
        <v>7.0000000000000007E-2</v>
      </c>
      <c r="AO45" s="27">
        <v>307.13</v>
      </c>
      <c r="AP45" s="27">
        <v>302.81</v>
      </c>
      <c r="AQ45" s="27">
        <v>311.97000000000003</v>
      </c>
      <c r="AR45" s="27">
        <v>304.77</v>
      </c>
      <c r="AS45" s="27">
        <v>3.71</v>
      </c>
      <c r="AT45" s="27">
        <v>7.2</v>
      </c>
      <c r="AU45" s="27">
        <v>-0.63</v>
      </c>
      <c r="AV45" s="27">
        <v>0</v>
      </c>
      <c r="AW45" s="27">
        <v>0.04</v>
      </c>
      <c r="AX45" s="27">
        <v>0.01</v>
      </c>
      <c r="AY45" s="27">
        <v>0.05</v>
      </c>
      <c r="AZ45" s="27">
        <v>294.36</v>
      </c>
      <c r="BA45" s="27">
        <v>291.02</v>
      </c>
      <c r="BB45" s="27">
        <v>297.94</v>
      </c>
      <c r="BC45" s="27">
        <v>294.32</v>
      </c>
      <c r="BD45" s="27">
        <v>1.89</v>
      </c>
      <c r="BE45" s="27">
        <v>5.73</v>
      </c>
      <c r="BF45" s="27">
        <v>-3.94</v>
      </c>
      <c r="BG45" s="27">
        <v>294.32</v>
      </c>
      <c r="BH45" s="27">
        <v>1.89</v>
      </c>
      <c r="BI45" s="27">
        <v>5.73</v>
      </c>
      <c r="BJ45" s="27">
        <v>-3.94</v>
      </c>
      <c r="BK45" s="27">
        <v>2.12</v>
      </c>
    </row>
    <row r="46" spans="1:63" x14ac:dyDescent="0.25">
      <c r="A46">
        <v>15</v>
      </c>
      <c r="B46" t="s">
        <v>22</v>
      </c>
      <c r="C46" t="s">
        <v>7</v>
      </c>
      <c r="D46" s="27">
        <v>0.22</v>
      </c>
      <c r="E46" s="27">
        <v>46.36</v>
      </c>
      <c r="F46" s="27">
        <v>9.4</v>
      </c>
      <c r="G46" s="27">
        <v>55.76</v>
      </c>
      <c r="H46" s="27">
        <v>292.20999999999998</v>
      </c>
      <c r="I46" s="27">
        <v>286.23</v>
      </c>
      <c r="J46" s="27">
        <v>299.91000000000003</v>
      </c>
      <c r="K46" s="27">
        <v>292.3</v>
      </c>
      <c r="L46" s="27">
        <v>0.63</v>
      </c>
      <c r="M46" s="27">
        <v>0.56000000000000005</v>
      </c>
      <c r="N46" s="27">
        <v>1.1599999999999999</v>
      </c>
      <c r="O46" s="27">
        <v>0</v>
      </c>
      <c r="P46" s="27">
        <v>138.59</v>
      </c>
      <c r="Q46" s="27">
        <v>27.72</v>
      </c>
      <c r="R46" s="27">
        <v>166.3</v>
      </c>
      <c r="S46" s="27">
        <v>282.24</v>
      </c>
      <c r="T46" s="27">
        <v>277.74</v>
      </c>
      <c r="U46" s="27">
        <v>288.54000000000002</v>
      </c>
      <c r="V46" s="27">
        <v>282.44</v>
      </c>
      <c r="W46" s="27">
        <v>0.67</v>
      </c>
      <c r="X46" s="27">
        <v>0.61</v>
      </c>
      <c r="Y46" s="27">
        <v>1.01</v>
      </c>
      <c r="Z46" s="27">
        <v>0</v>
      </c>
      <c r="AA46" s="27">
        <v>26.44</v>
      </c>
      <c r="AB46" s="27">
        <v>5.3</v>
      </c>
      <c r="AC46" s="27">
        <v>31.74</v>
      </c>
      <c r="AD46" s="27">
        <v>291.63</v>
      </c>
      <c r="AE46" s="27">
        <v>285.36</v>
      </c>
      <c r="AF46" s="27">
        <v>299.11</v>
      </c>
      <c r="AG46" s="27">
        <v>291.74</v>
      </c>
      <c r="AH46" s="27">
        <v>0.71</v>
      </c>
      <c r="AI46" s="27">
        <v>0.54</v>
      </c>
      <c r="AJ46" s="27">
        <v>1.32</v>
      </c>
      <c r="AK46" s="27">
        <v>0.84</v>
      </c>
      <c r="AL46" s="27">
        <v>0.01</v>
      </c>
      <c r="AM46" s="27">
        <v>0.5</v>
      </c>
      <c r="AN46" s="27">
        <v>0.52</v>
      </c>
      <c r="AO46" s="27">
        <v>301.89999999999998</v>
      </c>
      <c r="AP46" s="27">
        <v>294.76</v>
      </c>
      <c r="AQ46" s="27">
        <v>310.54000000000002</v>
      </c>
      <c r="AR46" s="27">
        <v>301.77999999999997</v>
      </c>
      <c r="AS46" s="27">
        <v>0.85</v>
      </c>
      <c r="AT46" s="27">
        <v>0.71</v>
      </c>
      <c r="AU46" s="27">
        <v>1.46</v>
      </c>
      <c r="AV46" s="27">
        <v>0.02</v>
      </c>
      <c r="AW46" s="27">
        <v>19.25</v>
      </c>
      <c r="AX46" s="27">
        <v>3.86</v>
      </c>
      <c r="AY46" s="27">
        <v>23.11</v>
      </c>
      <c r="AZ46" s="27">
        <v>293.12</v>
      </c>
      <c r="BA46" s="27">
        <v>287.12</v>
      </c>
      <c r="BB46" s="27">
        <v>301.52</v>
      </c>
      <c r="BC46" s="27">
        <v>293.29000000000002</v>
      </c>
      <c r="BD46" s="27">
        <v>0.51</v>
      </c>
      <c r="BE46" s="27">
        <v>0.54</v>
      </c>
      <c r="BF46" s="27">
        <v>1.05</v>
      </c>
      <c r="BG46" s="27">
        <v>293.29000000000002</v>
      </c>
      <c r="BH46" s="27">
        <v>0.51</v>
      </c>
      <c r="BI46" s="27">
        <v>0.54</v>
      </c>
      <c r="BJ46" s="27">
        <v>1.05</v>
      </c>
      <c r="BK46" s="27">
        <v>7144.09</v>
      </c>
    </row>
    <row r="47" spans="1:63" x14ac:dyDescent="0.25">
      <c r="A47">
        <v>15</v>
      </c>
      <c r="B47" t="s">
        <v>22</v>
      </c>
      <c r="C47" t="s">
        <v>8</v>
      </c>
      <c r="D47" s="27">
        <v>0</v>
      </c>
      <c r="E47" s="27">
        <v>47.29</v>
      </c>
      <c r="F47" s="27">
        <v>9.4600000000000009</v>
      </c>
      <c r="G47" s="27">
        <v>56.75</v>
      </c>
      <c r="H47" s="27">
        <v>292.08999999999997</v>
      </c>
      <c r="I47" s="27">
        <v>286.20999999999998</v>
      </c>
      <c r="J47" s="27">
        <v>299.68</v>
      </c>
      <c r="K47" s="27">
        <v>292.24</v>
      </c>
      <c r="L47" s="27">
        <v>0.55000000000000004</v>
      </c>
      <c r="M47" s="27">
        <v>0.47</v>
      </c>
      <c r="N47" s="27">
        <v>1.0900000000000001</v>
      </c>
      <c r="O47" s="27">
        <v>0</v>
      </c>
      <c r="P47" s="27">
        <v>144.15</v>
      </c>
      <c r="Q47" s="27">
        <v>28.83</v>
      </c>
      <c r="R47" s="27">
        <v>172.98</v>
      </c>
      <c r="S47" s="27">
        <v>282.12</v>
      </c>
      <c r="T47" s="27">
        <v>277.70999999999998</v>
      </c>
      <c r="U47" s="27">
        <v>288.3</v>
      </c>
      <c r="V47" s="27">
        <v>282.32</v>
      </c>
      <c r="W47" s="27">
        <v>0.48</v>
      </c>
      <c r="X47" s="27">
        <v>0.44</v>
      </c>
      <c r="Y47" s="27">
        <v>0.83</v>
      </c>
      <c r="Z47" s="27">
        <v>0</v>
      </c>
      <c r="AA47" s="27">
        <v>26.29</v>
      </c>
      <c r="AB47" s="27">
        <v>5.26</v>
      </c>
      <c r="AC47" s="27">
        <v>31.56</v>
      </c>
      <c r="AD47" s="27">
        <v>291.45</v>
      </c>
      <c r="AE47" s="27">
        <v>285.27999999999997</v>
      </c>
      <c r="AF47" s="27">
        <v>298.86</v>
      </c>
      <c r="AG47" s="27">
        <v>291.60000000000002</v>
      </c>
      <c r="AH47" s="27">
        <v>0.6</v>
      </c>
      <c r="AI47" s="27">
        <v>0.44</v>
      </c>
      <c r="AJ47" s="27">
        <v>1.24</v>
      </c>
      <c r="AK47" s="27">
        <v>0</v>
      </c>
      <c r="AL47" s="27">
        <v>0.01</v>
      </c>
      <c r="AM47" s="27">
        <v>0</v>
      </c>
      <c r="AN47" s="27">
        <v>0.01</v>
      </c>
      <c r="AO47" s="27">
        <v>301.77999999999997</v>
      </c>
      <c r="AP47" s="27">
        <v>294.74</v>
      </c>
      <c r="AQ47" s="27">
        <v>310.33</v>
      </c>
      <c r="AR47" s="27">
        <v>301.81</v>
      </c>
      <c r="AS47" s="27">
        <v>0.84</v>
      </c>
      <c r="AT47" s="27">
        <v>0.68</v>
      </c>
      <c r="AU47" s="27">
        <v>1.51</v>
      </c>
      <c r="AV47" s="27">
        <v>0</v>
      </c>
      <c r="AW47" s="27">
        <v>17.809999999999999</v>
      </c>
      <c r="AX47" s="27">
        <v>3.56</v>
      </c>
      <c r="AY47" s="27">
        <v>21.37</v>
      </c>
      <c r="AZ47" s="27">
        <v>293.05</v>
      </c>
      <c r="BA47" s="27">
        <v>287.16000000000003</v>
      </c>
      <c r="BB47" s="27">
        <v>301.29000000000002</v>
      </c>
      <c r="BC47" s="27">
        <v>293.27</v>
      </c>
      <c r="BD47" s="27">
        <v>0.46</v>
      </c>
      <c r="BE47" s="27">
        <v>0.48</v>
      </c>
      <c r="BF47" s="27">
        <v>0.99</v>
      </c>
      <c r="BG47" s="27">
        <v>293.27</v>
      </c>
      <c r="BH47" s="27">
        <v>0.46</v>
      </c>
      <c r="BI47" s="27">
        <v>0.48</v>
      </c>
      <c r="BJ47" s="27">
        <v>0.99</v>
      </c>
      <c r="BK47" s="27">
        <v>18210.22</v>
      </c>
    </row>
    <row r="48" spans="1:63" x14ac:dyDescent="0.25">
      <c r="A48">
        <v>16</v>
      </c>
      <c r="B48" t="s">
        <v>23</v>
      </c>
      <c r="C48" t="s">
        <v>6</v>
      </c>
      <c r="D48" s="27">
        <v>0</v>
      </c>
      <c r="E48" s="27">
        <v>0.01</v>
      </c>
      <c r="F48" s="27">
        <v>0</v>
      </c>
      <c r="G48" s="27">
        <v>0.01</v>
      </c>
      <c r="H48" s="27">
        <v>292.89</v>
      </c>
      <c r="I48" s="27">
        <v>288.45</v>
      </c>
      <c r="J48" s="27">
        <v>298.66000000000003</v>
      </c>
      <c r="K48" s="27">
        <v>293.47000000000003</v>
      </c>
      <c r="L48" s="27">
        <v>1.07</v>
      </c>
      <c r="M48" s="27">
        <v>1.6</v>
      </c>
      <c r="N48" s="27">
        <v>0.75</v>
      </c>
      <c r="O48" s="27">
        <v>0</v>
      </c>
      <c r="P48" s="27">
        <v>0.03</v>
      </c>
      <c r="Q48" s="27">
        <v>0.01</v>
      </c>
      <c r="R48" s="27">
        <v>0.04</v>
      </c>
      <c r="S48" s="27">
        <v>287.47000000000003</v>
      </c>
      <c r="T48" s="27">
        <v>283.73</v>
      </c>
      <c r="U48" s="27">
        <v>293.26</v>
      </c>
      <c r="V48" s="27">
        <v>287.74</v>
      </c>
      <c r="W48" s="27">
        <v>1.06</v>
      </c>
      <c r="X48" s="27">
        <v>1.66</v>
      </c>
      <c r="Y48" s="27">
        <v>0.39</v>
      </c>
      <c r="Z48" s="27">
        <v>0</v>
      </c>
      <c r="AA48" s="27">
        <v>0.01</v>
      </c>
      <c r="AB48" s="27">
        <v>0</v>
      </c>
      <c r="AC48" s="27">
        <v>0.01</v>
      </c>
      <c r="AD48" s="27">
        <v>291.73</v>
      </c>
      <c r="AE48" s="27">
        <v>286.93</v>
      </c>
      <c r="AF48" s="27">
        <v>297.52999999999997</v>
      </c>
      <c r="AG48" s="27">
        <v>292.39999999999998</v>
      </c>
      <c r="AH48" s="27">
        <v>1.21</v>
      </c>
      <c r="AI48" s="27">
        <v>1.69</v>
      </c>
      <c r="AJ48" s="27">
        <v>1.08</v>
      </c>
      <c r="AK48" s="27">
        <v>0</v>
      </c>
      <c r="AL48" s="27">
        <v>0</v>
      </c>
      <c r="AM48" s="27">
        <v>0</v>
      </c>
      <c r="AN48" s="27">
        <v>0</v>
      </c>
      <c r="AO48" s="27">
        <v>298.48</v>
      </c>
      <c r="AP48" s="27">
        <v>293.45</v>
      </c>
      <c r="AQ48" s="27">
        <v>304.02999999999997</v>
      </c>
      <c r="AR48" s="27">
        <v>299.16000000000003</v>
      </c>
      <c r="AS48" s="27">
        <v>1.2</v>
      </c>
      <c r="AT48" s="27">
        <v>1.64</v>
      </c>
      <c r="AU48" s="27">
        <v>1.08</v>
      </c>
      <c r="AV48" s="27">
        <v>0</v>
      </c>
      <c r="AW48" s="27">
        <v>0</v>
      </c>
      <c r="AX48" s="27">
        <v>0</v>
      </c>
      <c r="AY48" s="27">
        <v>0.01</v>
      </c>
      <c r="AZ48" s="27">
        <v>293.89</v>
      </c>
      <c r="BA48" s="27">
        <v>289.7</v>
      </c>
      <c r="BB48" s="27">
        <v>299.83999999999997</v>
      </c>
      <c r="BC48" s="27">
        <v>294.58</v>
      </c>
      <c r="BD48" s="27">
        <v>0.91</v>
      </c>
      <c r="BE48" s="27">
        <v>1.49</v>
      </c>
      <c r="BF48" s="27">
        <v>0.56999999999999995</v>
      </c>
      <c r="BG48" s="27">
        <v>294.58</v>
      </c>
      <c r="BH48" s="27">
        <v>0.91</v>
      </c>
      <c r="BI48" s="27">
        <v>1.49</v>
      </c>
      <c r="BJ48" s="27">
        <v>0.56999999999999995</v>
      </c>
      <c r="BK48" s="27">
        <v>1.4</v>
      </c>
    </row>
    <row r="49" spans="1:63" x14ac:dyDescent="0.25">
      <c r="A49">
        <v>16</v>
      </c>
      <c r="B49" t="s">
        <v>23</v>
      </c>
      <c r="C49" t="s">
        <v>7</v>
      </c>
      <c r="D49" s="27">
        <v>0</v>
      </c>
      <c r="E49" s="27">
        <v>2.61</v>
      </c>
      <c r="F49" s="27">
        <v>0.52</v>
      </c>
      <c r="G49" s="27">
        <v>3.14</v>
      </c>
      <c r="H49" s="27">
        <v>295.58</v>
      </c>
      <c r="I49" s="27">
        <v>290.14</v>
      </c>
      <c r="J49" s="27">
        <v>302.74</v>
      </c>
      <c r="K49" s="27">
        <v>295.93</v>
      </c>
      <c r="L49" s="27">
        <v>0.57999999999999996</v>
      </c>
      <c r="M49" s="27">
        <v>0.69</v>
      </c>
      <c r="N49" s="27">
        <v>0.71</v>
      </c>
      <c r="O49" s="27">
        <v>0</v>
      </c>
      <c r="P49" s="27">
        <v>8.61</v>
      </c>
      <c r="Q49" s="27">
        <v>1.72</v>
      </c>
      <c r="R49" s="27">
        <v>10.33</v>
      </c>
      <c r="S49" s="27">
        <v>288.79000000000002</v>
      </c>
      <c r="T49" s="27">
        <v>283.98</v>
      </c>
      <c r="U49" s="27">
        <v>295.81</v>
      </c>
      <c r="V49" s="27">
        <v>288.92</v>
      </c>
      <c r="W49" s="27">
        <v>0.53</v>
      </c>
      <c r="X49" s="27">
        <v>0.69</v>
      </c>
      <c r="Y49" s="27">
        <v>0.52</v>
      </c>
      <c r="Z49" s="27">
        <v>0</v>
      </c>
      <c r="AA49" s="27">
        <v>1.1000000000000001</v>
      </c>
      <c r="AB49" s="27">
        <v>0.22</v>
      </c>
      <c r="AC49" s="27">
        <v>1.32</v>
      </c>
      <c r="AD49" s="27">
        <v>295</v>
      </c>
      <c r="AE49" s="27">
        <v>289.04000000000002</v>
      </c>
      <c r="AF49" s="27">
        <v>302.36</v>
      </c>
      <c r="AG49" s="27">
        <v>295.07</v>
      </c>
      <c r="AH49" s="27">
        <v>0.65</v>
      </c>
      <c r="AI49" s="27">
        <v>0.73</v>
      </c>
      <c r="AJ49" s="27">
        <v>0.85</v>
      </c>
      <c r="AK49" s="27">
        <v>0</v>
      </c>
      <c r="AL49" s="27">
        <v>0</v>
      </c>
      <c r="AM49" s="27">
        <v>0</v>
      </c>
      <c r="AN49" s="27">
        <v>0</v>
      </c>
      <c r="AO49" s="27">
        <v>302.02</v>
      </c>
      <c r="AP49" s="27">
        <v>296.04000000000002</v>
      </c>
      <c r="AQ49" s="27">
        <v>309.26</v>
      </c>
      <c r="AR49" s="27">
        <v>302.63</v>
      </c>
      <c r="AS49" s="27">
        <v>0.71</v>
      </c>
      <c r="AT49" s="27">
        <v>0.78</v>
      </c>
      <c r="AU49" s="27">
        <v>0.92</v>
      </c>
      <c r="AV49" s="27">
        <v>0</v>
      </c>
      <c r="AW49" s="27">
        <v>0.76</v>
      </c>
      <c r="AX49" s="27">
        <v>0.15</v>
      </c>
      <c r="AY49" s="27">
        <v>0.91</v>
      </c>
      <c r="AZ49" s="27">
        <v>296.52999999999997</v>
      </c>
      <c r="BA49" s="27">
        <v>291.51</v>
      </c>
      <c r="BB49" s="27">
        <v>303.55</v>
      </c>
      <c r="BC49" s="27">
        <v>297.10000000000002</v>
      </c>
      <c r="BD49" s="27">
        <v>0.56000000000000005</v>
      </c>
      <c r="BE49" s="27">
        <v>0.69</v>
      </c>
      <c r="BF49" s="27">
        <v>0.69</v>
      </c>
      <c r="BG49" s="27">
        <v>297.10000000000002</v>
      </c>
      <c r="BH49" s="27">
        <v>0.56000000000000005</v>
      </c>
      <c r="BI49" s="27">
        <v>0.69</v>
      </c>
      <c r="BJ49" s="27">
        <v>0.69</v>
      </c>
      <c r="BK49" s="27">
        <v>3574.39</v>
      </c>
    </row>
    <row r="50" spans="1:63" x14ac:dyDescent="0.25">
      <c r="A50">
        <v>16</v>
      </c>
      <c r="B50" t="s">
        <v>23</v>
      </c>
      <c r="C50" t="s">
        <v>8</v>
      </c>
      <c r="D50" s="27">
        <v>0</v>
      </c>
      <c r="E50" s="27">
        <v>5.81</v>
      </c>
      <c r="F50" s="27">
        <v>1.1599999999999999</v>
      </c>
      <c r="G50" s="27">
        <v>6.97</v>
      </c>
      <c r="H50" s="27">
        <v>296.51</v>
      </c>
      <c r="I50" s="27">
        <v>291.35000000000002</v>
      </c>
      <c r="J50" s="27">
        <v>303.18</v>
      </c>
      <c r="K50" s="27">
        <v>296.91000000000003</v>
      </c>
      <c r="L50" s="27">
        <v>0.78</v>
      </c>
      <c r="M50" s="27">
        <v>1.27</v>
      </c>
      <c r="N50" s="27">
        <v>0.26</v>
      </c>
      <c r="O50" s="27">
        <v>0</v>
      </c>
      <c r="P50" s="27">
        <v>19.54</v>
      </c>
      <c r="Q50" s="27">
        <v>3.91</v>
      </c>
      <c r="R50" s="27">
        <v>23.44</v>
      </c>
      <c r="S50" s="27">
        <v>290.02999999999997</v>
      </c>
      <c r="T50" s="27">
        <v>285.36</v>
      </c>
      <c r="U50" s="27">
        <v>296.60000000000002</v>
      </c>
      <c r="V50" s="27">
        <v>290.11</v>
      </c>
      <c r="W50" s="27">
        <v>0.63</v>
      </c>
      <c r="X50" s="27">
        <v>1.21</v>
      </c>
      <c r="Y50" s="27">
        <v>-0.17</v>
      </c>
      <c r="Z50" s="27">
        <v>0</v>
      </c>
      <c r="AA50" s="27">
        <v>2.21</v>
      </c>
      <c r="AB50" s="27">
        <v>0.44</v>
      </c>
      <c r="AC50" s="27">
        <v>2.66</v>
      </c>
      <c r="AD50" s="27">
        <v>296.27</v>
      </c>
      <c r="AE50" s="27">
        <v>290.58</v>
      </c>
      <c r="AF50" s="27">
        <v>303.24</v>
      </c>
      <c r="AG50" s="27">
        <v>296.24</v>
      </c>
      <c r="AH50" s="27">
        <v>0.87</v>
      </c>
      <c r="AI50" s="27">
        <v>1.35</v>
      </c>
      <c r="AJ50" s="27">
        <v>0.45</v>
      </c>
      <c r="AK50" s="27">
        <v>0</v>
      </c>
      <c r="AL50" s="27">
        <v>0</v>
      </c>
      <c r="AM50" s="27">
        <v>0</v>
      </c>
      <c r="AN50" s="27">
        <v>0</v>
      </c>
      <c r="AO50" s="27">
        <v>302.42</v>
      </c>
      <c r="AP50" s="27">
        <v>296.88</v>
      </c>
      <c r="AQ50" s="27">
        <v>309.06</v>
      </c>
      <c r="AR50" s="27">
        <v>303.24</v>
      </c>
      <c r="AS50" s="27">
        <v>1.02</v>
      </c>
      <c r="AT50" s="27">
        <v>1.41</v>
      </c>
      <c r="AU50" s="27">
        <v>0.71</v>
      </c>
      <c r="AV50" s="27">
        <v>0</v>
      </c>
      <c r="AW50" s="27">
        <v>1.52</v>
      </c>
      <c r="AX50" s="27">
        <v>0.3</v>
      </c>
      <c r="AY50" s="27">
        <v>1.82</v>
      </c>
      <c r="AZ50" s="27">
        <v>297.33999999999997</v>
      </c>
      <c r="BA50" s="27">
        <v>292.60000000000002</v>
      </c>
      <c r="BB50" s="27">
        <v>303.81</v>
      </c>
      <c r="BC50" s="27">
        <v>298.07</v>
      </c>
      <c r="BD50" s="27">
        <v>0.74</v>
      </c>
      <c r="BE50" s="27">
        <v>1.24</v>
      </c>
      <c r="BF50" s="27">
        <v>0.18</v>
      </c>
      <c r="BG50" s="27">
        <v>298.07</v>
      </c>
      <c r="BH50" s="27">
        <v>0.74</v>
      </c>
      <c r="BI50" s="27">
        <v>1.24</v>
      </c>
      <c r="BJ50" s="27">
        <v>0.18</v>
      </c>
      <c r="BK50" s="27">
        <v>22689.18</v>
      </c>
    </row>
    <row r="51" spans="1:63" x14ac:dyDescent="0.25">
      <c r="A51">
        <v>17</v>
      </c>
      <c r="B51" t="s">
        <v>24</v>
      </c>
      <c r="C51" t="s">
        <v>6</v>
      </c>
      <c r="D51" s="27">
        <v>0</v>
      </c>
      <c r="E51" s="27">
        <v>0.86</v>
      </c>
      <c r="F51" s="27">
        <v>0.17</v>
      </c>
      <c r="G51" s="27">
        <v>1.04</v>
      </c>
      <c r="H51" s="27">
        <v>285.13</v>
      </c>
      <c r="I51" s="27">
        <v>281.02999999999997</v>
      </c>
      <c r="J51" s="27">
        <v>290.68</v>
      </c>
      <c r="K51" s="27">
        <v>285.52</v>
      </c>
      <c r="L51" s="27">
        <v>2.0299999999999998</v>
      </c>
      <c r="M51" s="27">
        <v>2.2400000000000002</v>
      </c>
      <c r="N51" s="27">
        <v>2.04</v>
      </c>
      <c r="O51" s="27">
        <v>0</v>
      </c>
      <c r="P51" s="27">
        <v>1.97</v>
      </c>
      <c r="Q51" s="27">
        <v>0.39</v>
      </c>
      <c r="R51" s="27">
        <v>2.37</v>
      </c>
      <c r="S51" s="27">
        <v>272.66000000000003</v>
      </c>
      <c r="T51" s="27">
        <v>269.56</v>
      </c>
      <c r="U51" s="27">
        <v>276.95999999999998</v>
      </c>
      <c r="V51" s="27">
        <v>272.66000000000003</v>
      </c>
      <c r="W51" s="27">
        <v>2.66</v>
      </c>
      <c r="X51" s="27">
        <v>2.65</v>
      </c>
      <c r="Y51" s="27">
        <v>2.89</v>
      </c>
      <c r="Z51" s="27">
        <v>0</v>
      </c>
      <c r="AA51" s="27">
        <v>0.79</v>
      </c>
      <c r="AB51" s="27">
        <v>0.16</v>
      </c>
      <c r="AC51" s="27">
        <v>0.95</v>
      </c>
      <c r="AD51" s="27">
        <v>284.69</v>
      </c>
      <c r="AE51" s="27">
        <v>280.27</v>
      </c>
      <c r="AF51" s="27">
        <v>290.70999999999998</v>
      </c>
      <c r="AG51" s="27">
        <v>284.91000000000003</v>
      </c>
      <c r="AH51" s="27">
        <v>2.13</v>
      </c>
      <c r="AI51" s="27">
        <v>2.23</v>
      </c>
      <c r="AJ51" s="27">
        <v>2.2400000000000002</v>
      </c>
      <c r="AK51" s="27">
        <v>0</v>
      </c>
      <c r="AL51" s="27">
        <v>0.02</v>
      </c>
      <c r="AM51" s="27">
        <v>0.01</v>
      </c>
      <c r="AN51" s="27">
        <v>0.03</v>
      </c>
      <c r="AO51" s="27">
        <v>296.91000000000003</v>
      </c>
      <c r="AP51" s="27">
        <v>292.13</v>
      </c>
      <c r="AQ51" s="27">
        <v>303.08999999999997</v>
      </c>
      <c r="AR51" s="27">
        <v>297.95</v>
      </c>
      <c r="AS51" s="27">
        <v>1.79</v>
      </c>
      <c r="AT51" s="27">
        <v>2.1800000000000002</v>
      </c>
      <c r="AU51" s="27">
        <v>1.84</v>
      </c>
      <c r="AV51" s="27">
        <v>0</v>
      </c>
      <c r="AW51" s="27">
        <v>0.67</v>
      </c>
      <c r="AX51" s="27">
        <v>0.13</v>
      </c>
      <c r="AY51" s="27">
        <v>0.81</v>
      </c>
      <c r="AZ51" s="27">
        <v>286.20999999999998</v>
      </c>
      <c r="BA51" s="27">
        <v>282.14</v>
      </c>
      <c r="BB51" s="27">
        <v>291.91000000000003</v>
      </c>
      <c r="BC51" s="27">
        <v>286.5</v>
      </c>
      <c r="BD51" s="27">
        <v>1.79</v>
      </c>
      <c r="BE51" s="27">
        <v>2.16</v>
      </c>
      <c r="BF51" s="27">
        <v>1.51</v>
      </c>
      <c r="BG51" s="27">
        <v>286.5</v>
      </c>
      <c r="BH51" s="27">
        <v>1.79</v>
      </c>
      <c r="BI51" s="27">
        <v>2.16</v>
      </c>
      <c r="BJ51" s="27">
        <v>1.51</v>
      </c>
      <c r="BK51" s="27">
        <v>8.52</v>
      </c>
    </row>
    <row r="52" spans="1:63" x14ac:dyDescent="0.25">
      <c r="A52">
        <v>17</v>
      </c>
      <c r="B52" t="s">
        <v>24</v>
      </c>
      <c r="C52" t="s">
        <v>7</v>
      </c>
      <c r="D52" s="27">
        <v>0</v>
      </c>
      <c r="E52" s="27">
        <v>30.65</v>
      </c>
      <c r="F52" s="27">
        <v>6.13</v>
      </c>
      <c r="G52" s="27">
        <v>36.770000000000003</v>
      </c>
      <c r="H52" s="27">
        <v>283.08</v>
      </c>
      <c r="I52" s="27">
        <v>278.38</v>
      </c>
      <c r="J52" s="27">
        <v>289.25</v>
      </c>
      <c r="K52" s="27">
        <v>283.45999999999998</v>
      </c>
      <c r="L52" s="27">
        <v>0.77</v>
      </c>
      <c r="M52" s="27">
        <v>0.9</v>
      </c>
      <c r="N52" s="27">
        <v>0.81</v>
      </c>
      <c r="O52" s="27">
        <v>0</v>
      </c>
      <c r="P52" s="27">
        <v>73.37</v>
      </c>
      <c r="Q52" s="27">
        <v>14.67</v>
      </c>
      <c r="R52" s="27">
        <v>88.04</v>
      </c>
      <c r="S52" s="27">
        <v>269.2</v>
      </c>
      <c r="T52" s="27">
        <v>265.36</v>
      </c>
      <c r="U52" s="27">
        <v>274.35000000000002</v>
      </c>
      <c r="V52" s="27">
        <v>269.20999999999998</v>
      </c>
      <c r="W52" s="27">
        <v>1.1499999999999999</v>
      </c>
      <c r="X52" s="27">
        <v>1.19</v>
      </c>
      <c r="Y52" s="27">
        <v>1.25</v>
      </c>
      <c r="Z52" s="27">
        <v>0</v>
      </c>
      <c r="AA52" s="27">
        <v>26.4</v>
      </c>
      <c r="AB52" s="27">
        <v>5.28</v>
      </c>
      <c r="AC52" s="27">
        <v>31.68</v>
      </c>
      <c r="AD52" s="27">
        <v>283.08</v>
      </c>
      <c r="AE52" s="27">
        <v>278.02</v>
      </c>
      <c r="AF52" s="27">
        <v>289.63</v>
      </c>
      <c r="AG52" s="27">
        <v>283.27</v>
      </c>
      <c r="AH52" s="27">
        <v>0.87</v>
      </c>
      <c r="AI52" s="27">
        <v>0.85</v>
      </c>
      <c r="AJ52" s="27">
        <v>1.05</v>
      </c>
      <c r="AK52" s="27">
        <v>0</v>
      </c>
      <c r="AL52" s="27">
        <v>0.33</v>
      </c>
      <c r="AM52" s="27">
        <v>7.0000000000000007E-2</v>
      </c>
      <c r="AN52" s="27">
        <v>0.39</v>
      </c>
      <c r="AO52" s="27">
        <v>295.83</v>
      </c>
      <c r="AP52" s="27">
        <v>290.60000000000002</v>
      </c>
      <c r="AQ52" s="27">
        <v>302.38</v>
      </c>
      <c r="AR52" s="27">
        <v>296.94</v>
      </c>
      <c r="AS52" s="27">
        <v>0.76</v>
      </c>
      <c r="AT52" s="27">
        <v>1.02</v>
      </c>
      <c r="AU52" s="27">
        <v>0.8</v>
      </c>
      <c r="AV52" s="27">
        <v>0</v>
      </c>
      <c r="AW52" s="27">
        <v>22.66</v>
      </c>
      <c r="AX52" s="27">
        <v>4.53</v>
      </c>
      <c r="AY52" s="27">
        <v>27.19</v>
      </c>
      <c r="AZ52" s="27">
        <v>284.16000000000003</v>
      </c>
      <c r="BA52" s="27">
        <v>279.51</v>
      </c>
      <c r="BB52" s="27">
        <v>290.58999999999997</v>
      </c>
      <c r="BC52" s="27">
        <v>284.38</v>
      </c>
      <c r="BD52" s="27">
        <v>0.6</v>
      </c>
      <c r="BE52" s="27">
        <v>0.85</v>
      </c>
      <c r="BF52" s="27">
        <v>0.45</v>
      </c>
      <c r="BG52" s="27">
        <v>284.38</v>
      </c>
      <c r="BH52" s="27">
        <v>0.6</v>
      </c>
      <c r="BI52" s="27">
        <v>0.85</v>
      </c>
      <c r="BJ52" s="27">
        <v>0.45</v>
      </c>
      <c r="BK52" s="27">
        <v>876.37</v>
      </c>
    </row>
    <row r="53" spans="1:63" x14ac:dyDescent="0.25">
      <c r="A53">
        <v>17</v>
      </c>
      <c r="B53" t="s">
        <v>24</v>
      </c>
      <c r="C53" t="s">
        <v>8</v>
      </c>
      <c r="D53" s="27">
        <v>0</v>
      </c>
      <c r="E53" s="27">
        <v>94.11</v>
      </c>
      <c r="F53" s="27">
        <v>18.82</v>
      </c>
      <c r="G53" s="27">
        <v>112.93</v>
      </c>
      <c r="H53" s="27">
        <v>282.54000000000002</v>
      </c>
      <c r="I53" s="27">
        <v>277.67</v>
      </c>
      <c r="J53" s="27">
        <v>288.93</v>
      </c>
      <c r="K53" s="27">
        <v>282.89999999999998</v>
      </c>
      <c r="L53" s="27">
        <v>0.33</v>
      </c>
      <c r="M53" s="27">
        <v>0.37</v>
      </c>
      <c r="N53" s="27">
        <v>0.47</v>
      </c>
      <c r="O53" s="27">
        <v>0</v>
      </c>
      <c r="P53" s="27">
        <v>227.63</v>
      </c>
      <c r="Q53" s="27">
        <v>45.53</v>
      </c>
      <c r="R53" s="27">
        <v>273.16000000000003</v>
      </c>
      <c r="S53" s="27">
        <v>268.63</v>
      </c>
      <c r="T53" s="27">
        <v>264.64999999999998</v>
      </c>
      <c r="U53" s="27">
        <v>274.05</v>
      </c>
      <c r="V53" s="27">
        <v>268.63</v>
      </c>
      <c r="W53" s="27">
        <v>0.64</v>
      </c>
      <c r="X53" s="27">
        <v>0.59</v>
      </c>
      <c r="Y53" s="27">
        <v>0.9</v>
      </c>
      <c r="Z53" s="27">
        <v>0</v>
      </c>
      <c r="AA53" s="27">
        <v>79.16</v>
      </c>
      <c r="AB53" s="27">
        <v>15.84</v>
      </c>
      <c r="AC53" s="27">
        <v>95</v>
      </c>
      <c r="AD53" s="27">
        <v>282.51</v>
      </c>
      <c r="AE53" s="27">
        <v>277.3</v>
      </c>
      <c r="AF53" s="27">
        <v>289.23</v>
      </c>
      <c r="AG53" s="27">
        <v>282.69</v>
      </c>
      <c r="AH53" s="27">
        <v>0.42</v>
      </c>
      <c r="AI53" s="27">
        <v>0.32</v>
      </c>
      <c r="AJ53" s="27">
        <v>0.67</v>
      </c>
      <c r="AK53" s="27">
        <v>0</v>
      </c>
      <c r="AL53" s="27">
        <v>0.7</v>
      </c>
      <c r="AM53" s="27">
        <v>0.14000000000000001</v>
      </c>
      <c r="AN53" s="27">
        <v>0.84</v>
      </c>
      <c r="AO53" s="27">
        <v>295.37</v>
      </c>
      <c r="AP53" s="27">
        <v>289.94</v>
      </c>
      <c r="AQ53" s="27">
        <v>302.06</v>
      </c>
      <c r="AR53" s="27">
        <v>296.42</v>
      </c>
      <c r="AS53" s="27">
        <v>0.36</v>
      </c>
      <c r="AT53" s="27">
        <v>0.51</v>
      </c>
      <c r="AU53" s="27">
        <v>0.44</v>
      </c>
      <c r="AV53" s="27">
        <v>0</v>
      </c>
      <c r="AW53" s="27">
        <v>69.430000000000007</v>
      </c>
      <c r="AX53" s="27">
        <v>13.88</v>
      </c>
      <c r="AY53" s="27">
        <v>83.31</v>
      </c>
      <c r="AZ53" s="27">
        <v>283.58999999999997</v>
      </c>
      <c r="BA53" s="27">
        <v>278.75</v>
      </c>
      <c r="BB53" s="27">
        <v>290.31</v>
      </c>
      <c r="BC53" s="27">
        <v>283.81</v>
      </c>
      <c r="BD53" s="27">
        <v>0.2</v>
      </c>
      <c r="BE53" s="27">
        <v>0.33</v>
      </c>
      <c r="BF53" s="27">
        <v>0.18</v>
      </c>
      <c r="BG53" s="27">
        <v>283.81</v>
      </c>
      <c r="BH53" s="27">
        <v>0.2</v>
      </c>
      <c r="BI53" s="27">
        <v>0.33</v>
      </c>
      <c r="BJ53" s="27">
        <v>0.18</v>
      </c>
      <c r="BK53" s="27">
        <v>8477.31</v>
      </c>
    </row>
    <row r="54" spans="1:63" x14ac:dyDescent="0.25">
      <c r="A54">
        <v>18</v>
      </c>
      <c r="B54" t="s">
        <v>25</v>
      </c>
      <c r="C54" t="s">
        <v>6</v>
      </c>
      <c r="D54" s="27">
        <v>0.02</v>
      </c>
      <c r="E54" s="27">
        <v>10.46</v>
      </c>
      <c r="F54" s="27">
        <v>2.11</v>
      </c>
      <c r="G54" s="27">
        <v>12.57</v>
      </c>
      <c r="H54" s="27">
        <v>287.75</v>
      </c>
      <c r="I54" s="27">
        <v>283.87</v>
      </c>
      <c r="J54" s="27">
        <v>292.73</v>
      </c>
      <c r="K54" s="27">
        <v>288.27999999999997</v>
      </c>
      <c r="L54" s="27">
        <v>2.4900000000000002</v>
      </c>
      <c r="M54" s="27">
        <v>3.47</v>
      </c>
      <c r="N54" s="27">
        <v>1.52</v>
      </c>
      <c r="O54" s="27">
        <v>0</v>
      </c>
      <c r="P54" s="27">
        <v>24.91</v>
      </c>
      <c r="Q54" s="27">
        <v>4.9800000000000004</v>
      </c>
      <c r="R54" s="27">
        <v>29.89</v>
      </c>
      <c r="S54" s="27">
        <v>277.2</v>
      </c>
      <c r="T54" s="27">
        <v>273.86</v>
      </c>
      <c r="U54" s="27">
        <v>281.36</v>
      </c>
      <c r="V54" s="27">
        <v>277.2</v>
      </c>
      <c r="W54" s="27">
        <v>3.02</v>
      </c>
      <c r="X54" s="27">
        <v>3.42</v>
      </c>
      <c r="Y54" s="27">
        <v>2.4700000000000002</v>
      </c>
      <c r="Z54" s="27">
        <v>0</v>
      </c>
      <c r="AA54" s="27">
        <v>9.86</v>
      </c>
      <c r="AB54" s="27">
        <v>1.97</v>
      </c>
      <c r="AC54" s="27">
        <v>11.84</v>
      </c>
      <c r="AD54" s="27">
        <v>286.49</v>
      </c>
      <c r="AE54" s="27">
        <v>282.18</v>
      </c>
      <c r="AF54" s="27">
        <v>292.02</v>
      </c>
      <c r="AG54" s="27">
        <v>286.76</v>
      </c>
      <c r="AH54" s="27">
        <v>2.5299999999999998</v>
      </c>
      <c r="AI54" s="27">
        <v>3.49</v>
      </c>
      <c r="AJ54" s="27">
        <v>1.63</v>
      </c>
      <c r="AK54" s="27">
        <v>0.08</v>
      </c>
      <c r="AL54" s="27">
        <v>0.06</v>
      </c>
      <c r="AM54" s="27">
        <v>0.06</v>
      </c>
      <c r="AN54" s="27">
        <v>0.12</v>
      </c>
      <c r="AO54" s="27">
        <v>298.52</v>
      </c>
      <c r="AP54" s="27">
        <v>294.33999999999997</v>
      </c>
      <c r="AQ54" s="27">
        <v>303.89</v>
      </c>
      <c r="AR54" s="27">
        <v>300.02</v>
      </c>
      <c r="AS54" s="27">
        <v>2.39</v>
      </c>
      <c r="AT54" s="27">
        <v>3.65</v>
      </c>
      <c r="AU54" s="27">
        <v>1.34</v>
      </c>
      <c r="AV54" s="27">
        <v>0</v>
      </c>
      <c r="AW54" s="27">
        <v>7.05</v>
      </c>
      <c r="AX54" s="27">
        <v>1.41</v>
      </c>
      <c r="AY54" s="27">
        <v>8.4600000000000009</v>
      </c>
      <c r="AZ54" s="27">
        <v>288.79000000000002</v>
      </c>
      <c r="BA54" s="27">
        <v>285.08</v>
      </c>
      <c r="BB54" s="27">
        <v>293.61</v>
      </c>
      <c r="BC54" s="27">
        <v>289.14999999999998</v>
      </c>
      <c r="BD54" s="27">
        <v>2.2599999999999998</v>
      </c>
      <c r="BE54" s="27">
        <v>3.51</v>
      </c>
      <c r="BF54" s="27">
        <v>0.9</v>
      </c>
      <c r="BG54" s="27">
        <v>289.14999999999998</v>
      </c>
      <c r="BH54" s="27">
        <v>2.2599999999999998</v>
      </c>
      <c r="BI54" s="27">
        <v>3.51</v>
      </c>
      <c r="BJ54" s="27">
        <v>0.9</v>
      </c>
      <c r="BK54" s="27">
        <v>106.16</v>
      </c>
    </row>
    <row r="55" spans="1:63" x14ac:dyDescent="0.25">
      <c r="A55">
        <v>18</v>
      </c>
      <c r="B55" t="s">
        <v>25</v>
      </c>
      <c r="C55" t="s">
        <v>7</v>
      </c>
      <c r="D55" s="27">
        <v>0</v>
      </c>
      <c r="E55" s="27">
        <v>29.72</v>
      </c>
      <c r="F55" s="27">
        <v>5.94</v>
      </c>
      <c r="G55" s="27">
        <v>35.67</v>
      </c>
      <c r="H55" s="27">
        <v>284.33</v>
      </c>
      <c r="I55" s="27">
        <v>279.88</v>
      </c>
      <c r="J55" s="27">
        <v>290.04000000000002</v>
      </c>
      <c r="K55" s="27">
        <v>284.64999999999998</v>
      </c>
      <c r="L55" s="27">
        <v>0.85</v>
      </c>
      <c r="M55" s="27">
        <v>1.17</v>
      </c>
      <c r="N55" s="27">
        <v>0.69</v>
      </c>
      <c r="O55" s="27">
        <v>0</v>
      </c>
      <c r="P55" s="27">
        <v>72.33</v>
      </c>
      <c r="Q55" s="27">
        <v>14.47</v>
      </c>
      <c r="R55" s="27">
        <v>86.8</v>
      </c>
      <c r="S55" s="27">
        <v>272.66000000000003</v>
      </c>
      <c r="T55" s="27">
        <v>269.14</v>
      </c>
      <c r="U55" s="27">
        <v>277.16000000000003</v>
      </c>
      <c r="V55" s="27">
        <v>272.66000000000003</v>
      </c>
      <c r="W55" s="27">
        <v>1.0900000000000001</v>
      </c>
      <c r="X55" s="27">
        <v>1.08</v>
      </c>
      <c r="Y55" s="27">
        <v>1.24</v>
      </c>
      <c r="Z55" s="27">
        <v>0</v>
      </c>
      <c r="AA55" s="27">
        <v>26.56</v>
      </c>
      <c r="AB55" s="27">
        <v>5.31</v>
      </c>
      <c r="AC55" s="27">
        <v>31.87</v>
      </c>
      <c r="AD55" s="27">
        <v>283.52</v>
      </c>
      <c r="AE55" s="27">
        <v>278.64</v>
      </c>
      <c r="AF55" s="27">
        <v>289.77999999999997</v>
      </c>
      <c r="AG55" s="27">
        <v>283.68</v>
      </c>
      <c r="AH55" s="27">
        <v>0.9</v>
      </c>
      <c r="AI55" s="27">
        <v>1.1299999999999999</v>
      </c>
      <c r="AJ55" s="27">
        <v>0.85</v>
      </c>
      <c r="AK55" s="27">
        <v>0</v>
      </c>
      <c r="AL55" s="27">
        <v>0.13</v>
      </c>
      <c r="AM55" s="27">
        <v>0.03</v>
      </c>
      <c r="AN55" s="27">
        <v>0.16</v>
      </c>
      <c r="AO55" s="27">
        <v>295.70999999999998</v>
      </c>
      <c r="AP55" s="27">
        <v>290.64999999999998</v>
      </c>
      <c r="AQ55" s="27">
        <v>301.95</v>
      </c>
      <c r="AR55" s="27">
        <v>296.58999999999997</v>
      </c>
      <c r="AS55" s="27">
        <v>0.93</v>
      </c>
      <c r="AT55" s="27">
        <v>1.46</v>
      </c>
      <c r="AU55" s="27">
        <v>0.7</v>
      </c>
      <c r="AV55" s="27">
        <v>0</v>
      </c>
      <c r="AW55" s="27">
        <v>19.95</v>
      </c>
      <c r="AX55" s="27">
        <v>3.99</v>
      </c>
      <c r="AY55" s="27">
        <v>23.94</v>
      </c>
      <c r="AZ55" s="27">
        <v>285.42</v>
      </c>
      <c r="BA55" s="27">
        <v>281.08</v>
      </c>
      <c r="BB55" s="27">
        <v>291.24</v>
      </c>
      <c r="BC55" s="27">
        <v>285.64</v>
      </c>
      <c r="BD55" s="27">
        <v>0.7</v>
      </c>
      <c r="BE55" s="27">
        <v>1.25</v>
      </c>
      <c r="BF55" s="27">
        <v>0.26</v>
      </c>
      <c r="BG55" s="27">
        <v>285.64</v>
      </c>
      <c r="BH55" s="27">
        <v>0.7</v>
      </c>
      <c r="BI55" s="27">
        <v>1.25</v>
      </c>
      <c r="BJ55" s="27">
        <v>0.26</v>
      </c>
      <c r="BK55" s="27">
        <v>953.24</v>
      </c>
    </row>
    <row r="56" spans="1:63" x14ac:dyDescent="0.25">
      <c r="A56">
        <v>18</v>
      </c>
      <c r="B56" t="s">
        <v>25</v>
      </c>
      <c r="C56" t="s">
        <v>8</v>
      </c>
      <c r="D56" s="27">
        <v>0</v>
      </c>
      <c r="E56" s="27">
        <v>102.96</v>
      </c>
      <c r="F56" s="27">
        <v>20.59</v>
      </c>
      <c r="G56" s="27">
        <v>123.55</v>
      </c>
      <c r="H56" s="27">
        <v>284.18</v>
      </c>
      <c r="I56" s="27">
        <v>279.58999999999997</v>
      </c>
      <c r="J56" s="27">
        <v>290.02999999999997</v>
      </c>
      <c r="K56" s="27">
        <v>284.47000000000003</v>
      </c>
      <c r="L56" s="27">
        <v>0.4</v>
      </c>
      <c r="M56" s="27">
        <v>0.5</v>
      </c>
      <c r="N56" s="27">
        <v>0.48</v>
      </c>
      <c r="O56" s="27">
        <v>0</v>
      </c>
      <c r="P56" s="27">
        <v>247.91</v>
      </c>
      <c r="Q56" s="27">
        <v>49.58</v>
      </c>
      <c r="R56" s="27">
        <v>297.49</v>
      </c>
      <c r="S56" s="27">
        <v>272.55</v>
      </c>
      <c r="T56" s="27">
        <v>268.93</v>
      </c>
      <c r="U56" s="27">
        <v>277.22000000000003</v>
      </c>
      <c r="V56" s="27">
        <v>272.55</v>
      </c>
      <c r="W56" s="27">
        <v>0.56000000000000005</v>
      </c>
      <c r="X56" s="27">
        <v>0.41</v>
      </c>
      <c r="Y56" s="27">
        <v>0.9</v>
      </c>
      <c r="Z56" s="27">
        <v>0</v>
      </c>
      <c r="AA56" s="27">
        <v>91.34</v>
      </c>
      <c r="AB56" s="27">
        <v>18.28</v>
      </c>
      <c r="AC56" s="27">
        <v>109.61</v>
      </c>
      <c r="AD56" s="27">
        <v>283.33</v>
      </c>
      <c r="AE56" s="27">
        <v>278.33</v>
      </c>
      <c r="AF56" s="27">
        <v>289.7</v>
      </c>
      <c r="AG56" s="27">
        <v>283.48</v>
      </c>
      <c r="AH56" s="27">
        <v>0.44</v>
      </c>
      <c r="AI56" s="27">
        <v>0.46</v>
      </c>
      <c r="AJ56" s="27">
        <v>0.6</v>
      </c>
      <c r="AK56" s="27">
        <v>0</v>
      </c>
      <c r="AL56" s="27">
        <v>0.61</v>
      </c>
      <c r="AM56" s="27">
        <v>0.12</v>
      </c>
      <c r="AN56" s="27">
        <v>0.73</v>
      </c>
      <c r="AO56" s="27">
        <v>295.47000000000003</v>
      </c>
      <c r="AP56" s="27">
        <v>290.27</v>
      </c>
      <c r="AQ56" s="27">
        <v>301.79000000000002</v>
      </c>
      <c r="AR56" s="27">
        <v>296.29000000000002</v>
      </c>
      <c r="AS56" s="27">
        <v>0.52</v>
      </c>
      <c r="AT56" s="27">
        <v>0.77</v>
      </c>
      <c r="AU56" s="27">
        <v>0.52</v>
      </c>
      <c r="AV56" s="27">
        <v>0</v>
      </c>
      <c r="AW56" s="27">
        <v>72.349999999999994</v>
      </c>
      <c r="AX56" s="27">
        <v>14.46</v>
      </c>
      <c r="AY56" s="27">
        <v>86.81</v>
      </c>
      <c r="AZ56" s="27">
        <v>285.33999999999997</v>
      </c>
      <c r="BA56" s="27">
        <v>280.79000000000002</v>
      </c>
      <c r="BB56" s="27">
        <v>291.39</v>
      </c>
      <c r="BC56" s="27">
        <v>285.55</v>
      </c>
      <c r="BD56" s="27">
        <v>0.32</v>
      </c>
      <c r="BE56" s="27">
        <v>0.6</v>
      </c>
      <c r="BF56" s="27">
        <v>0.19</v>
      </c>
      <c r="BG56" s="27">
        <v>285.55</v>
      </c>
      <c r="BH56" s="27">
        <v>0.32</v>
      </c>
      <c r="BI56" s="27">
        <v>0.6</v>
      </c>
      <c r="BJ56" s="27">
        <v>0.19</v>
      </c>
      <c r="BK56" s="27">
        <v>7637.39</v>
      </c>
    </row>
    <row r="57" spans="1:63" x14ac:dyDescent="0.25">
      <c r="A57">
        <v>19</v>
      </c>
      <c r="B57" t="s">
        <v>26</v>
      </c>
      <c r="C57" t="s">
        <v>6</v>
      </c>
      <c r="D57" s="27">
        <v>0</v>
      </c>
      <c r="E57" s="27">
        <v>0.06</v>
      </c>
      <c r="F57" s="27">
        <v>0.01</v>
      </c>
      <c r="G57" s="27">
        <v>7.0000000000000007E-2</v>
      </c>
      <c r="H57" s="27">
        <v>285.42</v>
      </c>
      <c r="I57" s="27">
        <v>281.77999999999997</v>
      </c>
      <c r="J57" s="27">
        <v>289.37</v>
      </c>
      <c r="K57" s="27">
        <v>285.64</v>
      </c>
      <c r="L57" s="27">
        <v>1.65</v>
      </c>
      <c r="M57" s="27">
        <v>2.2599999999999998</v>
      </c>
      <c r="N57" s="27">
        <v>1.04</v>
      </c>
      <c r="O57" s="27">
        <v>0</v>
      </c>
      <c r="P57" s="27">
        <v>0.1</v>
      </c>
      <c r="Q57" s="27">
        <v>0.02</v>
      </c>
      <c r="R57" s="27">
        <v>0.13</v>
      </c>
      <c r="S57" s="27">
        <v>279.64999999999998</v>
      </c>
      <c r="T57" s="27">
        <v>277.3</v>
      </c>
      <c r="U57" s="27">
        <v>282.25</v>
      </c>
      <c r="V57" s="27">
        <v>279.64999999999998</v>
      </c>
      <c r="W57" s="27">
        <v>2.06</v>
      </c>
      <c r="X57" s="27">
        <v>2.41</v>
      </c>
      <c r="Y57" s="27">
        <v>1.48</v>
      </c>
      <c r="Z57" s="27">
        <v>0</v>
      </c>
      <c r="AA57" s="27">
        <v>0.06</v>
      </c>
      <c r="AB57" s="27">
        <v>0.01</v>
      </c>
      <c r="AC57" s="27">
        <v>7.0000000000000007E-2</v>
      </c>
      <c r="AD57" s="27">
        <v>284.62</v>
      </c>
      <c r="AE57" s="27">
        <v>280.45999999999998</v>
      </c>
      <c r="AF57" s="27">
        <v>289.07</v>
      </c>
      <c r="AG57" s="27">
        <v>284.73</v>
      </c>
      <c r="AH57" s="27">
        <v>1.67</v>
      </c>
      <c r="AI57" s="27">
        <v>2.34</v>
      </c>
      <c r="AJ57" s="27">
        <v>1.05</v>
      </c>
      <c r="AK57" s="27">
        <v>0</v>
      </c>
      <c r="AL57" s="27">
        <v>0.01</v>
      </c>
      <c r="AM57" s="27">
        <v>0</v>
      </c>
      <c r="AN57" s="27">
        <v>0.01</v>
      </c>
      <c r="AO57" s="27">
        <v>291.66000000000003</v>
      </c>
      <c r="AP57" s="27">
        <v>286.85000000000002</v>
      </c>
      <c r="AQ57" s="27">
        <v>296.77</v>
      </c>
      <c r="AR57" s="27">
        <v>292.29000000000002</v>
      </c>
      <c r="AS57" s="27">
        <v>1.42</v>
      </c>
      <c r="AT57" s="27">
        <v>2.2200000000000002</v>
      </c>
      <c r="AU57" s="27">
        <v>0.96</v>
      </c>
      <c r="AV57" s="27">
        <v>0</v>
      </c>
      <c r="AW57" s="27">
        <v>0.05</v>
      </c>
      <c r="AX57" s="27">
        <v>0.01</v>
      </c>
      <c r="AY57" s="27">
        <v>0.06</v>
      </c>
      <c r="AZ57" s="27">
        <v>285.73</v>
      </c>
      <c r="BA57" s="27">
        <v>282.51</v>
      </c>
      <c r="BB57" s="27">
        <v>289.38</v>
      </c>
      <c r="BC57" s="27">
        <v>285.88</v>
      </c>
      <c r="BD57" s="27">
        <v>1.58</v>
      </c>
      <c r="BE57" s="27">
        <v>2.1800000000000002</v>
      </c>
      <c r="BF57" s="27">
        <v>0.82</v>
      </c>
      <c r="BG57" s="27">
        <v>285.88</v>
      </c>
      <c r="BH57" s="27">
        <v>1.58</v>
      </c>
      <c r="BI57" s="27">
        <v>2.1800000000000002</v>
      </c>
      <c r="BJ57" s="27">
        <v>0.82</v>
      </c>
      <c r="BK57" s="27">
        <v>0.89</v>
      </c>
    </row>
    <row r="58" spans="1:63" x14ac:dyDescent="0.25">
      <c r="A58">
        <v>19</v>
      </c>
      <c r="B58" t="s">
        <v>26</v>
      </c>
      <c r="C58" t="s">
        <v>7</v>
      </c>
      <c r="D58" s="27">
        <v>0</v>
      </c>
      <c r="E58" s="27">
        <v>23.85</v>
      </c>
      <c r="F58" s="27">
        <v>4.7699999999999996</v>
      </c>
      <c r="G58" s="27">
        <v>28.62</v>
      </c>
      <c r="H58" s="27">
        <v>281.27</v>
      </c>
      <c r="I58" s="27">
        <v>277.79000000000002</v>
      </c>
      <c r="J58" s="27">
        <v>284.83</v>
      </c>
      <c r="K58" s="27">
        <v>281.38</v>
      </c>
      <c r="L58" s="27">
        <v>0.72</v>
      </c>
      <c r="M58" s="27">
        <v>0.93</v>
      </c>
      <c r="N58" s="27">
        <v>0.65</v>
      </c>
      <c r="O58" s="27">
        <v>0</v>
      </c>
      <c r="P58" s="27">
        <v>44.79</v>
      </c>
      <c r="Q58" s="27">
        <v>8.9600000000000009</v>
      </c>
      <c r="R58" s="27">
        <v>53.75</v>
      </c>
      <c r="S58" s="27">
        <v>274.31</v>
      </c>
      <c r="T58" s="27">
        <v>271.89999999999998</v>
      </c>
      <c r="U58" s="27">
        <v>276.70999999999998</v>
      </c>
      <c r="V58" s="27">
        <v>274.31</v>
      </c>
      <c r="W58" s="27">
        <v>0.92</v>
      </c>
      <c r="X58" s="27">
        <v>1.04</v>
      </c>
      <c r="Y58" s="27">
        <v>0.78</v>
      </c>
      <c r="Z58" s="27">
        <v>0</v>
      </c>
      <c r="AA58" s="27">
        <v>25.06</v>
      </c>
      <c r="AB58" s="27">
        <v>5.01</v>
      </c>
      <c r="AC58" s="27">
        <v>30.08</v>
      </c>
      <c r="AD58" s="27">
        <v>280.3</v>
      </c>
      <c r="AE58" s="27">
        <v>276.22000000000003</v>
      </c>
      <c r="AF58" s="27">
        <v>284.48</v>
      </c>
      <c r="AG58" s="27">
        <v>280.33</v>
      </c>
      <c r="AH58" s="27">
        <v>0.79</v>
      </c>
      <c r="AI58" s="27">
        <v>0.94</v>
      </c>
      <c r="AJ58" s="27">
        <v>0.79</v>
      </c>
      <c r="AK58" s="27">
        <v>0</v>
      </c>
      <c r="AL58" s="27">
        <v>3.09</v>
      </c>
      <c r="AM58" s="27">
        <v>0.62</v>
      </c>
      <c r="AN58" s="27">
        <v>3.71</v>
      </c>
      <c r="AO58" s="27">
        <v>288.97000000000003</v>
      </c>
      <c r="AP58" s="27">
        <v>284.33</v>
      </c>
      <c r="AQ58" s="27">
        <v>293.54000000000002</v>
      </c>
      <c r="AR58" s="27">
        <v>289.33</v>
      </c>
      <c r="AS58" s="27">
        <v>0.67</v>
      </c>
      <c r="AT58" s="27">
        <v>1.01</v>
      </c>
      <c r="AU58" s="27">
        <v>0.73</v>
      </c>
      <c r="AV58" s="27">
        <v>0</v>
      </c>
      <c r="AW58" s="27">
        <v>22.53</v>
      </c>
      <c r="AX58" s="27">
        <v>4.5</v>
      </c>
      <c r="AY58" s="27">
        <v>27.03</v>
      </c>
      <c r="AZ58" s="27">
        <v>281.5</v>
      </c>
      <c r="BA58" s="27">
        <v>278.68</v>
      </c>
      <c r="BB58" s="27">
        <v>284.58</v>
      </c>
      <c r="BC58" s="27">
        <v>281.52999999999997</v>
      </c>
      <c r="BD58" s="27">
        <v>0.65</v>
      </c>
      <c r="BE58" s="27">
        <v>0.86</v>
      </c>
      <c r="BF58" s="27">
        <v>0.47</v>
      </c>
      <c r="BG58" s="27">
        <v>281.52999999999997</v>
      </c>
      <c r="BH58" s="27">
        <v>0.65</v>
      </c>
      <c r="BI58" s="27">
        <v>0.86</v>
      </c>
      <c r="BJ58" s="27">
        <v>0.47</v>
      </c>
      <c r="BK58" s="27">
        <v>893.84</v>
      </c>
    </row>
    <row r="59" spans="1:63" x14ac:dyDescent="0.25">
      <c r="A59">
        <v>19</v>
      </c>
      <c r="B59" t="s">
        <v>26</v>
      </c>
      <c r="C59" t="s">
        <v>8</v>
      </c>
      <c r="D59" s="27">
        <v>0</v>
      </c>
      <c r="E59" s="27">
        <v>232.14</v>
      </c>
      <c r="F59" s="27">
        <v>46.43</v>
      </c>
      <c r="G59" s="27">
        <v>278.57</v>
      </c>
      <c r="H59" s="27">
        <v>280.52</v>
      </c>
      <c r="I59" s="27">
        <v>277.12</v>
      </c>
      <c r="J59" s="27">
        <v>283.95</v>
      </c>
      <c r="K59" s="27">
        <v>280.61</v>
      </c>
      <c r="L59" s="27">
        <v>0.39</v>
      </c>
      <c r="M59" s="27">
        <v>0.63</v>
      </c>
      <c r="N59" s="27">
        <v>0.28000000000000003</v>
      </c>
      <c r="O59" s="27">
        <v>0</v>
      </c>
      <c r="P59" s="27">
        <v>446.51</v>
      </c>
      <c r="Q59" s="27">
        <v>89.3</v>
      </c>
      <c r="R59" s="27">
        <v>535.80999999999995</v>
      </c>
      <c r="S59" s="27">
        <v>273.25</v>
      </c>
      <c r="T59" s="27">
        <v>270.85000000000002</v>
      </c>
      <c r="U59" s="27">
        <v>275.60000000000002</v>
      </c>
      <c r="V59" s="27">
        <v>273.25</v>
      </c>
      <c r="W59" s="27">
        <v>0.53</v>
      </c>
      <c r="X59" s="27">
        <v>0.64</v>
      </c>
      <c r="Y59" s="27">
        <v>0.39</v>
      </c>
      <c r="Z59" s="27">
        <v>0</v>
      </c>
      <c r="AA59" s="27">
        <v>238.1</v>
      </c>
      <c r="AB59" s="27">
        <v>47.64</v>
      </c>
      <c r="AC59" s="27">
        <v>285.74</v>
      </c>
      <c r="AD59" s="27">
        <v>279.5</v>
      </c>
      <c r="AE59" s="27">
        <v>275.51</v>
      </c>
      <c r="AF59" s="27">
        <v>283.56</v>
      </c>
      <c r="AG59" s="27">
        <v>279.52</v>
      </c>
      <c r="AH59" s="27">
        <v>0.45</v>
      </c>
      <c r="AI59" s="27">
        <v>0.63</v>
      </c>
      <c r="AJ59" s="27">
        <v>0.43</v>
      </c>
      <c r="AK59" s="27">
        <v>0</v>
      </c>
      <c r="AL59" s="27">
        <v>23.88</v>
      </c>
      <c r="AM59" s="27">
        <v>4.78</v>
      </c>
      <c r="AN59" s="27">
        <v>28.66</v>
      </c>
      <c r="AO59" s="27">
        <v>288.58</v>
      </c>
      <c r="AP59" s="27">
        <v>284.08</v>
      </c>
      <c r="AQ59" s="27">
        <v>292.94</v>
      </c>
      <c r="AR59" s="27">
        <v>288.89999999999998</v>
      </c>
      <c r="AS59" s="27">
        <v>0.39</v>
      </c>
      <c r="AT59" s="27">
        <v>0.8</v>
      </c>
      <c r="AU59" s="27">
        <v>0.33</v>
      </c>
      <c r="AV59" s="27">
        <v>0</v>
      </c>
      <c r="AW59" s="27">
        <v>220.52</v>
      </c>
      <c r="AX59" s="27">
        <v>44.09</v>
      </c>
      <c r="AY59" s="27">
        <v>264.61</v>
      </c>
      <c r="AZ59" s="27">
        <v>280.74</v>
      </c>
      <c r="BA59" s="27">
        <v>278</v>
      </c>
      <c r="BB59" s="27">
        <v>283.7</v>
      </c>
      <c r="BC59" s="27">
        <v>280.76</v>
      </c>
      <c r="BD59" s="27">
        <v>0.34</v>
      </c>
      <c r="BE59" s="27">
        <v>0.56000000000000005</v>
      </c>
      <c r="BF59" s="27">
        <v>0.15</v>
      </c>
      <c r="BG59" s="27">
        <v>280.76</v>
      </c>
      <c r="BH59" s="27">
        <v>0.34</v>
      </c>
      <c r="BI59" s="27">
        <v>0.56000000000000005</v>
      </c>
      <c r="BJ59" s="27">
        <v>0.15</v>
      </c>
      <c r="BK59" s="27">
        <v>21081.25</v>
      </c>
    </row>
    <row r="60" spans="1:63" x14ac:dyDescent="0.25">
      <c r="A60">
        <v>20</v>
      </c>
      <c r="B60" t="s">
        <v>27</v>
      </c>
      <c r="C60" t="s">
        <v>6</v>
      </c>
      <c r="D60" s="27">
        <v>0</v>
      </c>
      <c r="E60" s="27">
        <v>0.06</v>
      </c>
      <c r="F60" s="27">
        <v>0.01</v>
      </c>
      <c r="G60" s="27">
        <v>7.0000000000000007E-2</v>
      </c>
      <c r="H60" s="27">
        <v>285.67</v>
      </c>
      <c r="I60" s="27">
        <v>282.27999999999997</v>
      </c>
      <c r="J60" s="27">
        <v>290.52</v>
      </c>
      <c r="K60" s="27">
        <v>285.88</v>
      </c>
      <c r="L60" s="27">
        <v>1.48</v>
      </c>
      <c r="M60" s="27">
        <v>2.4900000000000002</v>
      </c>
      <c r="N60" s="27">
        <v>0.67</v>
      </c>
      <c r="O60" s="27">
        <v>0</v>
      </c>
      <c r="P60" s="27">
        <v>0.11</v>
      </c>
      <c r="Q60" s="27">
        <v>0.02</v>
      </c>
      <c r="R60" s="27">
        <v>0.13</v>
      </c>
      <c r="S60" s="27">
        <v>279.89999999999998</v>
      </c>
      <c r="T60" s="27">
        <v>277.82</v>
      </c>
      <c r="U60" s="27">
        <v>283.08999999999997</v>
      </c>
      <c r="V60" s="27">
        <v>279.89999999999998</v>
      </c>
      <c r="W60" s="27">
        <v>1.45</v>
      </c>
      <c r="X60" s="27">
        <v>2.0699999999999998</v>
      </c>
      <c r="Y60" s="27">
        <v>0.61</v>
      </c>
      <c r="Z60" s="27">
        <v>0</v>
      </c>
      <c r="AA60" s="27">
        <v>0.06</v>
      </c>
      <c r="AB60" s="27">
        <v>0.01</v>
      </c>
      <c r="AC60" s="27">
        <v>7.0000000000000007E-2</v>
      </c>
      <c r="AD60" s="27">
        <v>284.89999999999998</v>
      </c>
      <c r="AE60" s="27">
        <v>281.33999999999997</v>
      </c>
      <c r="AF60" s="27">
        <v>290.2</v>
      </c>
      <c r="AG60" s="27">
        <v>285.05</v>
      </c>
      <c r="AH60" s="27">
        <v>1.43</v>
      </c>
      <c r="AI60" s="27">
        <v>2.39</v>
      </c>
      <c r="AJ60" s="27">
        <v>0.83</v>
      </c>
      <c r="AK60" s="27">
        <v>0</v>
      </c>
      <c r="AL60" s="27">
        <v>0.01</v>
      </c>
      <c r="AM60" s="27">
        <v>0</v>
      </c>
      <c r="AN60" s="27">
        <v>0.01</v>
      </c>
      <c r="AO60" s="27">
        <v>292.16000000000003</v>
      </c>
      <c r="AP60" s="27">
        <v>287.25</v>
      </c>
      <c r="AQ60" s="27">
        <v>298.39</v>
      </c>
      <c r="AR60" s="27">
        <v>292.68</v>
      </c>
      <c r="AS60" s="27">
        <v>1.66</v>
      </c>
      <c r="AT60" s="27">
        <v>2.97</v>
      </c>
      <c r="AU60" s="27">
        <v>0.97</v>
      </c>
      <c r="AV60" s="27">
        <v>0</v>
      </c>
      <c r="AW60" s="27">
        <v>0.06</v>
      </c>
      <c r="AX60" s="27">
        <v>0.01</v>
      </c>
      <c r="AY60" s="27">
        <v>7.0000000000000007E-2</v>
      </c>
      <c r="AZ60" s="27">
        <v>285.73</v>
      </c>
      <c r="BA60" s="27">
        <v>282.72000000000003</v>
      </c>
      <c r="BB60" s="27">
        <v>290.41000000000003</v>
      </c>
      <c r="BC60" s="27">
        <v>285.92</v>
      </c>
      <c r="BD60" s="27">
        <v>1.5</v>
      </c>
      <c r="BE60" s="27">
        <v>2.63</v>
      </c>
      <c r="BF60" s="27">
        <v>0.44</v>
      </c>
      <c r="BG60" s="27">
        <v>285.92</v>
      </c>
      <c r="BH60" s="27">
        <v>1.5</v>
      </c>
      <c r="BI60" s="27">
        <v>2.63</v>
      </c>
      <c r="BJ60" s="27">
        <v>0.44</v>
      </c>
      <c r="BK60" s="27">
        <v>1.18</v>
      </c>
    </row>
    <row r="61" spans="1:63" x14ac:dyDescent="0.25">
      <c r="A61">
        <v>20</v>
      </c>
      <c r="B61" t="s">
        <v>27</v>
      </c>
      <c r="C61" t="s">
        <v>7</v>
      </c>
      <c r="D61" s="27">
        <v>0</v>
      </c>
      <c r="E61" s="27">
        <v>2.41</v>
      </c>
      <c r="F61" s="27">
        <v>0.48</v>
      </c>
      <c r="G61" s="27">
        <v>2.89</v>
      </c>
      <c r="H61" s="27">
        <v>283.77</v>
      </c>
      <c r="I61" s="27">
        <v>279.55</v>
      </c>
      <c r="J61" s="27">
        <v>289.61</v>
      </c>
      <c r="K61" s="27">
        <v>283.92</v>
      </c>
      <c r="L61" s="27">
        <v>1.03</v>
      </c>
      <c r="M61" s="27">
        <v>1.95</v>
      </c>
      <c r="N61" s="27">
        <v>0.17</v>
      </c>
      <c r="O61" s="27">
        <v>0</v>
      </c>
      <c r="P61" s="27">
        <v>4.5599999999999996</v>
      </c>
      <c r="Q61" s="27">
        <v>0.91</v>
      </c>
      <c r="R61" s="27">
        <v>5.47</v>
      </c>
      <c r="S61" s="27">
        <v>275.92</v>
      </c>
      <c r="T61" s="27">
        <v>273.35000000000002</v>
      </c>
      <c r="U61" s="27">
        <v>279.66000000000003</v>
      </c>
      <c r="V61" s="27">
        <v>275.92</v>
      </c>
      <c r="W61" s="27">
        <v>1.34</v>
      </c>
      <c r="X61" s="27">
        <v>1.72</v>
      </c>
      <c r="Y61" s="27">
        <v>0.73</v>
      </c>
      <c r="Z61" s="27">
        <v>0</v>
      </c>
      <c r="AA61" s="27">
        <v>2.4300000000000002</v>
      </c>
      <c r="AB61" s="27">
        <v>0.49</v>
      </c>
      <c r="AC61" s="27">
        <v>2.92</v>
      </c>
      <c r="AD61" s="27">
        <v>282.95999999999998</v>
      </c>
      <c r="AE61" s="27">
        <v>278.67</v>
      </c>
      <c r="AF61" s="27">
        <v>289.11</v>
      </c>
      <c r="AG61" s="27">
        <v>283.07</v>
      </c>
      <c r="AH61" s="27">
        <v>1.03</v>
      </c>
      <c r="AI61" s="27">
        <v>1.86</v>
      </c>
      <c r="AJ61" s="27">
        <v>0.37</v>
      </c>
      <c r="AK61" s="27">
        <v>0</v>
      </c>
      <c r="AL61" s="27">
        <v>0.33</v>
      </c>
      <c r="AM61" s="27">
        <v>7.0000000000000007E-2</v>
      </c>
      <c r="AN61" s="27">
        <v>0.39</v>
      </c>
      <c r="AO61" s="27">
        <v>292.37</v>
      </c>
      <c r="AP61" s="27">
        <v>286.31</v>
      </c>
      <c r="AQ61" s="27">
        <v>299.95999999999998</v>
      </c>
      <c r="AR61" s="27">
        <v>292.73</v>
      </c>
      <c r="AS61" s="27">
        <v>1.02</v>
      </c>
      <c r="AT61" s="27">
        <v>2.38</v>
      </c>
      <c r="AU61" s="27">
        <v>0.09</v>
      </c>
      <c r="AV61" s="27">
        <v>0</v>
      </c>
      <c r="AW61" s="27">
        <v>2.3199999999999998</v>
      </c>
      <c r="AX61" s="27">
        <v>0.46</v>
      </c>
      <c r="AY61" s="27">
        <v>2.78</v>
      </c>
      <c r="AZ61" s="27">
        <v>283.8</v>
      </c>
      <c r="BA61" s="27">
        <v>279.82</v>
      </c>
      <c r="BB61" s="27">
        <v>289.67</v>
      </c>
      <c r="BC61" s="27">
        <v>283.94</v>
      </c>
      <c r="BD61" s="27">
        <v>0.92</v>
      </c>
      <c r="BE61" s="27">
        <v>1.97</v>
      </c>
      <c r="BF61" s="27">
        <v>-0.28999999999999998</v>
      </c>
      <c r="BG61" s="27">
        <v>283.94</v>
      </c>
      <c r="BH61" s="27">
        <v>0.92</v>
      </c>
      <c r="BI61" s="27">
        <v>1.97</v>
      </c>
      <c r="BJ61" s="27">
        <v>-0.28999999999999998</v>
      </c>
      <c r="BK61" s="27">
        <v>67.89</v>
      </c>
    </row>
    <row r="62" spans="1:63" x14ac:dyDescent="0.25">
      <c r="A62">
        <v>20</v>
      </c>
      <c r="B62" t="s">
        <v>27</v>
      </c>
      <c r="C62" t="s">
        <v>8</v>
      </c>
      <c r="D62" s="27">
        <v>0</v>
      </c>
      <c r="E62" s="27">
        <v>15.4</v>
      </c>
      <c r="F62" s="27">
        <v>3.08</v>
      </c>
      <c r="G62" s="27">
        <v>18.48</v>
      </c>
      <c r="H62" s="27">
        <v>282.77999999999997</v>
      </c>
      <c r="I62" s="27">
        <v>277.66000000000003</v>
      </c>
      <c r="J62" s="27">
        <v>289.77</v>
      </c>
      <c r="K62" s="27">
        <v>282.89</v>
      </c>
      <c r="L62" s="27">
        <v>0.42</v>
      </c>
      <c r="M62" s="27">
        <v>0.69</v>
      </c>
      <c r="N62" s="27">
        <v>0.4</v>
      </c>
      <c r="O62" s="27">
        <v>0</v>
      </c>
      <c r="P62" s="27">
        <v>31.83</v>
      </c>
      <c r="Q62" s="27">
        <v>6.37</v>
      </c>
      <c r="R62" s="27">
        <v>38.19</v>
      </c>
      <c r="S62" s="27">
        <v>273.95999999999998</v>
      </c>
      <c r="T62" s="27">
        <v>270.85000000000002</v>
      </c>
      <c r="U62" s="27">
        <v>278.58999999999997</v>
      </c>
      <c r="V62" s="27">
        <v>273.95999999999998</v>
      </c>
      <c r="W62" s="27">
        <v>0.64</v>
      </c>
      <c r="X62" s="27">
        <v>0.7</v>
      </c>
      <c r="Y62" s="27">
        <v>0.73</v>
      </c>
      <c r="Z62" s="27">
        <v>0</v>
      </c>
      <c r="AA62" s="27">
        <v>14.79</v>
      </c>
      <c r="AB62" s="27">
        <v>2.96</v>
      </c>
      <c r="AC62" s="27">
        <v>17.75</v>
      </c>
      <c r="AD62" s="27">
        <v>281.99</v>
      </c>
      <c r="AE62" s="27">
        <v>276.8</v>
      </c>
      <c r="AF62" s="27">
        <v>289.23</v>
      </c>
      <c r="AG62" s="27">
        <v>282.12</v>
      </c>
      <c r="AH62" s="27">
        <v>0.37</v>
      </c>
      <c r="AI62" s="27">
        <v>0.57999999999999996</v>
      </c>
      <c r="AJ62" s="27">
        <v>0.44</v>
      </c>
      <c r="AK62" s="27">
        <v>0</v>
      </c>
      <c r="AL62" s="27">
        <v>0.89</v>
      </c>
      <c r="AM62" s="27">
        <v>0.18</v>
      </c>
      <c r="AN62" s="27">
        <v>1.07</v>
      </c>
      <c r="AO62" s="27">
        <v>292.27999999999997</v>
      </c>
      <c r="AP62" s="27">
        <v>284.99</v>
      </c>
      <c r="AQ62" s="27">
        <v>301.13</v>
      </c>
      <c r="AR62" s="27">
        <v>292.49</v>
      </c>
      <c r="AS62" s="27">
        <v>0.48</v>
      </c>
      <c r="AT62" s="27">
        <v>0.9</v>
      </c>
      <c r="AU62" s="27">
        <v>0.45</v>
      </c>
      <c r="AV62" s="27">
        <v>0</v>
      </c>
      <c r="AW62" s="27">
        <v>14.16</v>
      </c>
      <c r="AX62" s="27">
        <v>2.83</v>
      </c>
      <c r="AY62" s="27">
        <v>16.989999999999998</v>
      </c>
      <c r="AZ62" s="27">
        <v>282.83</v>
      </c>
      <c r="BA62" s="27">
        <v>277.94</v>
      </c>
      <c r="BB62" s="27">
        <v>290.11</v>
      </c>
      <c r="BC62" s="27">
        <v>282.94</v>
      </c>
      <c r="BD62" s="27">
        <v>0.39</v>
      </c>
      <c r="BE62" s="27">
        <v>0.74</v>
      </c>
      <c r="BF62" s="27">
        <v>0.21</v>
      </c>
      <c r="BG62" s="27">
        <v>282.94</v>
      </c>
      <c r="BH62" s="27">
        <v>0.39</v>
      </c>
      <c r="BI62" s="27">
        <v>0.74</v>
      </c>
      <c r="BJ62" s="27">
        <v>0.21</v>
      </c>
      <c r="BK62" s="27">
        <v>1739.95</v>
      </c>
    </row>
    <row r="63" spans="1:63" x14ac:dyDescent="0.25">
      <c r="A63">
        <v>21</v>
      </c>
      <c r="B63" t="s">
        <v>28</v>
      </c>
      <c r="C63" t="s">
        <v>6</v>
      </c>
      <c r="D63" s="27" t="s">
        <v>385</v>
      </c>
      <c r="E63" s="27" t="s">
        <v>385</v>
      </c>
      <c r="F63" s="27" t="s">
        <v>385</v>
      </c>
      <c r="G63" s="27" t="s">
        <v>385</v>
      </c>
      <c r="H63" s="27" t="s">
        <v>385</v>
      </c>
      <c r="I63" s="27" t="s">
        <v>385</v>
      </c>
      <c r="J63" s="27" t="s">
        <v>385</v>
      </c>
      <c r="K63" s="27" t="s">
        <v>385</v>
      </c>
      <c r="L63" s="27" t="s">
        <v>385</v>
      </c>
      <c r="M63" s="27" t="s">
        <v>385</v>
      </c>
      <c r="N63" s="27" t="s">
        <v>385</v>
      </c>
      <c r="O63" s="27" t="s">
        <v>385</v>
      </c>
      <c r="P63" s="27" t="s">
        <v>385</v>
      </c>
      <c r="Q63" s="27" t="s">
        <v>385</v>
      </c>
      <c r="R63" s="27" t="s">
        <v>385</v>
      </c>
      <c r="S63" s="27" t="s">
        <v>385</v>
      </c>
      <c r="T63" s="27" t="s">
        <v>385</v>
      </c>
      <c r="U63" s="27" t="s">
        <v>385</v>
      </c>
      <c r="V63" s="27" t="s">
        <v>385</v>
      </c>
      <c r="W63" s="27" t="s">
        <v>385</v>
      </c>
      <c r="X63" s="27" t="s">
        <v>385</v>
      </c>
      <c r="Y63" s="27" t="s">
        <v>385</v>
      </c>
      <c r="Z63" s="27" t="s">
        <v>385</v>
      </c>
      <c r="AA63" s="27" t="s">
        <v>385</v>
      </c>
      <c r="AB63" s="27" t="s">
        <v>385</v>
      </c>
      <c r="AC63" s="27" t="s">
        <v>385</v>
      </c>
      <c r="AD63" s="27" t="s">
        <v>385</v>
      </c>
      <c r="AE63" s="27" t="s">
        <v>385</v>
      </c>
      <c r="AF63" s="27" t="s">
        <v>385</v>
      </c>
      <c r="AG63" s="27" t="s">
        <v>385</v>
      </c>
      <c r="AH63" s="27" t="s">
        <v>385</v>
      </c>
      <c r="AI63" s="27" t="s">
        <v>385</v>
      </c>
      <c r="AJ63" s="27" t="s">
        <v>385</v>
      </c>
      <c r="AK63" s="27" t="s">
        <v>385</v>
      </c>
      <c r="AL63" s="27" t="s">
        <v>385</v>
      </c>
      <c r="AM63" s="27" t="s">
        <v>385</v>
      </c>
      <c r="AN63" s="27" t="s">
        <v>385</v>
      </c>
      <c r="AO63" s="27" t="s">
        <v>385</v>
      </c>
      <c r="AP63" s="27" t="s">
        <v>385</v>
      </c>
      <c r="AQ63" s="27" t="s">
        <v>385</v>
      </c>
      <c r="AR63" s="27" t="s">
        <v>385</v>
      </c>
      <c r="AS63" s="27" t="s">
        <v>385</v>
      </c>
      <c r="AT63" s="27" t="s">
        <v>385</v>
      </c>
      <c r="AU63" s="27" t="s">
        <v>385</v>
      </c>
      <c r="AV63" s="27" t="s">
        <v>385</v>
      </c>
      <c r="AW63" s="27" t="s">
        <v>385</v>
      </c>
      <c r="AX63" s="27" t="s">
        <v>385</v>
      </c>
      <c r="AY63" s="27" t="s">
        <v>385</v>
      </c>
      <c r="AZ63" s="27" t="s">
        <v>385</v>
      </c>
      <c r="BA63" s="27" t="s">
        <v>385</v>
      </c>
      <c r="BB63" s="27" t="s">
        <v>385</v>
      </c>
      <c r="BC63" s="27" t="s">
        <v>385</v>
      </c>
      <c r="BD63" s="27" t="s">
        <v>385</v>
      </c>
      <c r="BE63" s="27" t="s">
        <v>385</v>
      </c>
      <c r="BF63" s="27" t="s">
        <v>385</v>
      </c>
      <c r="BG63" s="27" t="s">
        <v>385</v>
      </c>
      <c r="BH63" s="27" t="s">
        <v>385</v>
      </c>
      <c r="BI63" s="27" t="s">
        <v>385</v>
      </c>
      <c r="BJ63" s="27" t="s">
        <v>385</v>
      </c>
      <c r="BK63" s="27" t="s">
        <v>385</v>
      </c>
    </row>
    <row r="64" spans="1:63" x14ac:dyDescent="0.25">
      <c r="A64">
        <v>21</v>
      </c>
      <c r="B64" t="s">
        <v>28</v>
      </c>
      <c r="C64" t="s">
        <v>7</v>
      </c>
      <c r="D64" s="27">
        <v>0</v>
      </c>
      <c r="E64" s="27">
        <v>0.04</v>
      </c>
      <c r="F64" s="27">
        <v>0.01</v>
      </c>
      <c r="G64" s="27">
        <v>0.05</v>
      </c>
      <c r="H64" s="27">
        <v>295.39</v>
      </c>
      <c r="I64" s="27">
        <v>292.02</v>
      </c>
      <c r="J64" s="27">
        <v>300.33999999999997</v>
      </c>
      <c r="K64" s="27">
        <v>297.18</v>
      </c>
      <c r="L64" s="27">
        <v>0.61</v>
      </c>
      <c r="M64" s="27">
        <v>1.1000000000000001</v>
      </c>
      <c r="N64" s="27">
        <v>-0.06</v>
      </c>
      <c r="O64" s="27">
        <v>0</v>
      </c>
      <c r="P64" s="27">
        <v>0</v>
      </c>
      <c r="Q64" s="27">
        <v>0</v>
      </c>
      <c r="R64" s="27">
        <v>0</v>
      </c>
      <c r="S64" s="27">
        <v>297.01</v>
      </c>
      <c r="T64" s="27">
        <v>293.48</v>
      </c>
      <c r="U64" s="27">
        <v>302.07</v>
      </c>
      <c r="V64" s="27">
        <v>299.33</v>
      </c>
      <c r="W64" s="27">
        <v>0.63</v>
      </c>
      <c r="X64" s="27">
        <v>1.1299999999999999</v>
      </c>
      <c r="Y64" s="27">
        <v>0.03</v>
      </c>
      <c r="Z64" s="27">
        <v>0</v>
      </c>
      <c r="AA64" s="27">
        <v>0.02</v>
      </c>
      <c r="AB64" s="27">
        <v>0</v>
      </c>
      <c r="AC64" s="27">
        <v>0.02</v>
      </c>
      <c r="AD64" s="27">
        <v>295.76</v>
      </c>
      <c r="AE64" s="27">
        <v>292.55</v>
      </c>
      <c r="AF64" s="27">
        <v>300.52999999999997</v>
      </c>
      <c r="AG64" s="27">
        <v>297.66000000000003</v>
      </c>
      <c r="AH64" s="27">
        <v>0.59</v>
      </c>
      <c r="AI64" s="27">
        <v>1.1000000000000001</v>
      </c>
      <c r="AJ64" s="27">
        <v>-0.14000000000000001</v>
      </c>
      <c r="AK64" s="27">
        <v>0</v>
      </c>
      <c r="AL64" s="27">
        <v>0.12</v>
      </c>
      <c r="AM64" s="27">
        <v>0.02</v>
      </c>
      <c r="AN64" s="27">
        <v>0.14000000000000001</v>
      </c>
      <c r="AO64" s="27">
        <v>293.60000000000002</v>
      </c>
      <c r="AP64" s="27">
        <v>290.43</v>
      </c>
      <c r="AQ64" s="27">
        <v>298.31</v>
      </c>
      <c r="AR64" s="27">
        <v>294.8</v>
      </c>
      <c r="AS64" s="27">
        <v>0.55000000000000004</v>
      </c>
      <c r="AT64" s="27">
        <v>1.03</v>
      </c>
      <c r="AU64" s="27">
        <v>-0.18</v>
      </c>
      <c r="AV64" s="27">
        <v>0</v>
      </c>
      <c r="AW64" s="27">
        <v>0.02</v>
      </c>
      <c r="AX64" s="27">
        <v>0</v>
      </c>
      <c r="AY64" s="27">
        <v>0.02</v>
      </c>
      <c r="AZ64" s="27">
        <v>295.22000000000003</v>
      </c>
      <c r="BA64" s="27">
        <v>291.64</v>
      </c>
      <c r="BB64" s="27">
        <v>300.45</v>
      </c>
      <c r="BC64" s="27">
        <v>296.94</v>
      </c>
      <c r="BD64" s="27">
        <v>0.62</v>
      </c>
      <c r="BE64" s="27">
        <v>1.1299999999999999</v>
      </c>
      <c r="BF64" s="27">
        <v>0</v>
      </c>
      <c r="BG64" s="27">
        <v>296.94</v>
      </c>
      <c r="BH64" s="27">
        <v>0.62</v>
      </c>
      <c r="BI64" s="27">
        <v>1.1299999999999999</v>
      </c>
      <c r="BJ64" s="27">
        <v>0</v>
      </c>
      <c r="BK64" s="27">
        <v>74.459999999999994</v>
      </c>
    </row>
    <row r="65" spans="1:63" x14ac:dyDescent="0.25">
      <c r="A65">
        <v>21</v>
      </c>
      <c r="B65" t="s">
        <v>28</v>
      </c>
      <c r="C65" t="s">
        <v>8</v>
      </c>
      <c r="D65" s="27">
        <v>0</v>
      </c>
      <c r="E65" s="27">
        <v>1.42</v>
      </c>
      <c r="F65" s="27">
        <v>0.28000000000000003</v>
      </c>
      <c r="G65" s="27">
        <v>1.71</v>
      </c>
      <c r="H65" s="27">
        <v>292.83</v>
      </c>
      <c r="I65" s="27">
        <v>289.67</v>
      </c>
      <c r="J65" s="27">
        <v>297.49</v>
      </c>
      <c r="K65" s="27">
        <v>294.18</v>
      </c>
      <c r="L65" s="27">
        <v>0.51</v>
      </c>
      <c r="M65" s="27">
        <v>1.01</v>
      </c>
      <c r="N65" s="27">
        <v>-0.14000000000000001</v>
      </c>
      <c r="O65" s="27">
        <v>0</v>
      </c>
      <c r="P65" s="27">
        <v>0.01</v>
      </c>
      <c r="Q65" s="27">
        <v>0</v>
      </c>
      <c r="R65" s="27">
        <v>0.01</v>
      </c>
      <c r="S65" s="27">
        <v>295.08999999999997</v>
      </c>
      <c r="T65" s="27">
        <v>291.64999999999998</v>
      </c>
      <c r="U65" s="27">
        <v>299.99</v>
      </c>
      <c r="V65" s="27">
        <v>296.88</v>
      </c>
      <c r="W65" s="27">
        <v>0.57999999999999996</v>
      </c>
      <c r="X65" s="27">
        <v>1.08</v>
      </c>
      <c r="Y65" s="27">
        <v>0.02</v>
      </c>
      <c r="Z65" s="27">
        <v>0</v>
      </c>
      <c r="AA65" s="27">
        <v>0.66</v>
      </c>
      <c r="AB65" s="27">
        <v>0.13</v>
      </c>
      <c r="AC65" s="27">
        <v>0.8</v>
      </c>
      <c r="AD65" s="27">
        <v>293.20999999999998</v>
      </c>
      <c r="AE65" s="27">
        <v>290.2</v>
      </c>
      <c r="AF65" s="27">
        <v>297.73</v>
      </c>
      <c r="AG65" s="27">
        <v>294.64999999999998</v>
      </c>
      <c r="AH65" s="27">
        <v>0.48</v>
      </c>
      <c r="AI65" s="27">
        <v>0.98</v>
      </c>
      <c r="AJ65" s="27">
        <v>-0.23</v>
      </c>
      <c r="AK65" s="27">
        <v>0</v>
      </c>
      <c r="AL65" s="27">
        <v>4.51</v>
      </c>
      <c r="AM65" s="27">
        <v>0.9</v>
      </c>
      <c r="AN65" s="27">
        <v>5.41</v>
      </c>
      <c r="AO65" s="27">
        <v>290.45</v>
      </c>
      <c r="AP65" s="27">
        <v>287.61</v>
      </c>
      <c r="AQ65" s="27">
        <v>294.75</v>
      </c>
      <c r="AR65" s="27">
        <v>291.33999999999997</v>
      </c>
      <c r="AS65" s="27">
        <v>0.41</v>
      </c>
      <c r="AT65" s="27">
        <v>0.91</v>
      </c>
      <c r="AU65" s="27">
        <v>-0.34</v>
      </c>
      <c r="AV65" s="27">
        <v>0</v>
      </c>
      <c r="AW65" s="27">
        <v>0.52</v>
      </c>
      <c r="AX65" s="27">
        <v>0.1</v>
      </c>
      <c r="AY65" s="27">
        <v>0.62</v>
      </c>
      <c r="AZ65" s="27">
        <v>292.60000000000002</v>
      </c>
      <c r="BA65" s="27">
        <v>289.24</v>
      </c>
      <c r="BB65" s="27">
        <v>297.5</v>
      </c>
      <c r="BC65" s="27">
        <v>293.89</v>
      </c>
      <c r="BD65" s="27">
        <v>0.52</v>
      </c>
      <c r="BE65" s="27">
        <v>1.04</v>
      </c>
      <c r="BF65" s="27">
        <v>-0.08</v>
      </c>
      <c r="BG65" s="27">
        <v>293.89</v>
      </c>
      <c r="BH65" s="27">
        <v>0.52</v>
      </c>
      <c r="BI65" s="27">
        <v>1.04</v>
      </c>
      <c r="BJ65" s="27">
        <v>-0.08</v>
      </c>
      <c r="BK65" s="27">
        <v>1427.62</v>
      </c>
    </row>
    <row r="66" spans="1:63" x14ac:dyDescent="0.25">
      <c r="A66">
        <v>22</v>
      </c>
      <c r="B66" t="s">
        <v>29</v>
      </c>
      <c r="C66" t="s">
        <v>6</v>
      </c>
      <c r="D66" s="27">
        <v>0</v>
      </c>
      <c r="E66" s="27">
        <v>0.24</v>
      </c>
      <c r="F66" s="27">
        <v>0.05</v>
      </c>
      <c r="G66" s="27">
        <v>0.28999999999999998</v>
      </c>
      <c r="H66" s="27">
        <v>282.75</v>
      </c>
      <c r="I66" s="27">
        <v>280.23</v>
      </c>
      <c r="J66" s="27">
        <v>284.83999999999997</v>
      </c>
      <c r="K66" s="27">
        <v>283.01</v>
      </c>
      <c r="L66" s="27">
        <v>4</v>
      </c>
      <c r="M66" s="27">
        <v>6.02</v>
      </c>
      <c r="N66" s="27">
        <v>1.84</v>
      </c>
      <c r="O66" s="27">
        <v>0</v>
      </c>
      <c r="P66" s="27">
        <v>0.53</v>
      </c>
      <c r="Q66" s="27">
        <v>0.1</v>
      </c>
      <c r="R66" s="27">
        <v>0.63</v>
      </c>
      <c r="S66" s="27">
        <v>272.14999999999998</v>
      </c>
      <c r="T66" s="27">
        <v>269.79000000000002</v>
      </c>
      <c r="U66" s="27">
        <v>273.88</v>
      </c>
      <c r="V66" s="27">
        <v>272.14999999999998</v>
      </c>
      <c r="W66" s="27">
        <v>5.85</v>
      </c>
      <c r="X66" s="27">
        <v>6.97</v>
      </c>
      <c r="Y66" s="27">
        <v>4.68</v>
      </c>
      <c r="Z66" s="27">
        <v>0</v>
      </c>
      <c r="AA66" s="27">
        <v>0.21</v>
      </c>
      <c r="AB66" s="27">
        <v>0.04</v>
      </c>
      <c r="AC66" s="27">
        <v>0.25</v>
      </c>
      <c r="AD66" s="27">
        <v>283.2</v>
      </c>
      <c r="AE66" s="27">
        <v>280.16000000000003</v>
      </c>
      <c r="AF66" s="27">
        <v>285.8</v>
      </c>
      <c r="AG66" s="27">
        <v>283.29000000000002</v>
      </c>
      <c r="AH66" s="27">
        <v>4.0599999999999996</v>
      </c>
      <c r="AI66" s="27">
        <v>6.2</v>
      </c>
      <c r="AJ66" s="27">
        <v>1.84</v>
      </c>
      <c r="AK66" s="27">
        <v>0</v>
      </c>
      <c r="AL66" s="27">
        <v>0.01</v>
      </c>
      <c r="AM66" s="27">
        <v>0</v>
      </c>
      <c r="AN66" s="27">
        <v>0.01</v>
      </c>
      <c r="AO66" s="27">
        <v>293.52</v>
      </c>
      <c r="AP66" s="27">
        <v>290.73</v>
      </c>
      <c r="AQ66" s="27">
        <v>296.01</v>
      </c>
      <c r="AR66" s="27">
        <v>294.44</v>
      </c>
      <c r="AS66" s="27">
        <v>2.54</v>
      </c>
      <c r="AT66" s="27">
        <v>5.75</v>
      </c>
      <c r="AU66" s="27">
        <v>-0.56999999999999995</v>
      </c>
      <c r="AV66" s="27">
        <v>0</v>
      </c>
      <c r="AW66" s="27">
        <v>0.24</v>
      </c>
      <c r="AX66" s="27">
        <v>0.05</v>
      </c>
      <c r="AY66" s="27">
        <v>0.28000000000000003</v>
      </c>
      <c r="AZ66" s="27">
        <v>282.10000000000002</v>
      </c>
      <c r="BA66" s="27">
        <v>280.2</v>
      </c>
      <c r="BB66" s="27">
        <v>283.64999999999998</v>
      </c>
      <c r="BC66" s="27">
        <v>282.16000000000003</v>
      </c>
      <c r="BD66" s="27">
        <v>3.82</v>
      </c>
      <c r="BE66" s="27">
        <v>5.41</v>
      </c>
      <c r="BF66" s="27">
        <v>1.73</v>
      </c>
      <c r="BG66" s="27">
        <v>282.16000000000003</v>
      </c>
      <c r="BH66" s="27">
        <v>3.82</v>
      </c>
      <c r="BI66" s="27">
        <v>5.41</v>
      </c>
      <c r="BJ66" s="27">
        <v>1.73</v>
      </c>
      <c r="BK66" s="27">
        <v>1.45</v>
      </c>
    </row>
    <row r="67" spans="1:63" x14ac:dyDescent="0.25">
      <c r="A67">
        <v>22</v>
      </c>
      <c r="B67" t="s">
        <v>29</v>
      </c>
      <c r="C67" t="s">
        <v>7</v>
      </c>
      <c r="D67" s="27">
        <v>0</v>
      </c>
      <c r="E67" s="27">
        <v>140.52000000000001</v>
      </c>
      <c r="F67" s="27">
        <v>28.1</v>
      </c>
      <c r="G67" s="27">
        <v>168.62</v>
      </c>
      <c r="H67" s="27">
        <v>278.23</v>
      </c>
      <c r="I67" s="27">
        <v>273.94</v>
      </c>
      <c r="J67" s="27">
        <v>282.43</v>
      </c>
      <c r="K67" s="27">
        <v>278.38</v>
      </c>
      <c r="L67" s="27">
        <v>1</v>
      </c>
      <c r="M67" s="27">
        <v>1.61</v>
      </c>
      <c r="N67" s="27">
        <v>0.42</v>
      </c>
      <c r="O67" s="27">
        <v>0</v>
      </c>
      <c r="P67" s="27">
        <v>333.26</v>
      </c>
      <c r="Q67" s="27">
        <v>66.650000000000006</v>
      </c>
      <c r="R67" s="27">
        <v>399.92</v>
      </c>
      <c r="S67" s="27">
        <v>263.89999999999998</v>
      </c>
      <c r="T67" s="27">
        <v>260.3</v>
      </c>
      <c r="U67" s="27">
        <v>266.95</v>
      </c>
      <c r="V67" s="27">
        <v>263.89999999999998</v>
      </c>
      <c r="W67" s="27">
        <v>1.54</v>
      </c>
      <c r="X67" s="27">
        <v>1.96</v>
      </c>
      <c r="Y67" s="27">
        <v>0.98</v>
      </c>
      <c r="Z67" s="27">
        <v>0</v>
      </c>
      <c r="AA67" s="27">
        <v>107.46</v>
      </c>
      <c r="AB67" s="27">
        <v>21.5</v>
      </c>
      <c r="AC67" s="27">
        <v>128.96</v>
      </c>
      <c r="AD67" s="27">
        <v>278.62</v>
      </c>
      <c r="AE67" s="27">
        <v>273.7</v>
      </c>
      <c r="AF67" s="27">
        <v>283.41000000000003</v>
      </c>
      <c r="AG67" s="27">
        <v>278.73</v>
      </c>
      <c r="AH67" s="27">
        <v>1.0900000000000001</v>
      </c>
      <c r="AI67" s="27">
        <v>1.59</v>
      </c>
      <c r="AJ67" s="27">
        <v>0.7</v>
      </c>
      <c r="AK67" s="27">
        <v>0</v>
      </c>
      <c r="AL67" s="27">
        <v>1.19</v>
      </c>
      <c r="AM67" s="27">
        <v>0.24</v>
      </c>
      <c r="AN67" s="27">
        <v>1.42</v>
      </c>
      <c r="AO67" s="27">
        <v>292.26</v>
      </c>
      <c r="AP67" s="27">
        <v>287.08</v>
      </c>
      <c r="AQ67" s="27">
        <v>297.64</v>
      </c>
      <c r="AR67" s="27">
        <v>292.69</v>
      </c>
      <c r="AS67" s="27">
        <v>0.93</v>
      </c>
      <c r="AT67" s="27">
        <v>1.86</v>
      </c>
      <c r="AU67" s="27">
        <v>0.31</v>
      </c>
      <c r="AV67" s="27">
        <v>0</v>
      </c>
      <c r="AW67" s="27">
        <v>120.04</v>
      </c>
      <c r="AX67" s="27">
        <v>23.99</v>
      </c>
      <c r="AY67" s="27">
        <v>144.03</v>
      </c>
      <c r="AZ67" s="27">
        <v>278.14</v>
      </c>
      <c r="BA67" s="27">
        <v>274.7</v>
      </c>
      <c r="BB67" s="27">
        <v>281.74</v>
      </c>
      <c r="BC67" s="27">
        <v>278.22000000000003</v>
      </c>
      <c r="BD67" s="27">
        <v>0.77</v>
      </c>
      <c r="BE67" s="27">
        <v>1.33</v>
      </c>
      <c r="BF67" s="27">
        <v>0.04</v>
      </c>
      <c r="BG67" s="27">
        <v>278.22000000000003</v>
      </c>
      <c r="BH67" s="27">
        <v>0.77</v>
      </c>
      <c r="BI67" s="27">
        <v>1.33</v>
      </c>
      <c r="BJ67" s="27">
        <v>0.04</v>
      </c>
      <c r="BK67" s="27">
        <v>3399.46</v>
      </c>
    </row>
    <row r="68" spans="1:63" x14ac:dyDescent="0.25">
      <c r="A68">
        <v>22</v>
      </c>
      <c r="B68" t="s">
        <v>29</v>
      </c>
      <c r="C68" t="s">
        <v>8</v>
      </c>
      <c r="D68" s="27">
        <v>0</v>
      </c>
      <c r="E68" s="27">
        <v>200.14</v>
      </c>
      <c r="F68" s="27">
        <v>40.03</v>
      </c>
      <c r="G68" s="27">
        <v>240.17</v>
      </c>
      <c r="H68" s="27">
        <v>277.66000000000003</v>
      </c>
      <c r="I68" s="27">
        <v>273.13</v>
      </c>
      <c r="J68" s="27">
        <v>282.14999999999998</v>
      </c>
      <c r="K68" s="27">
        <v>277.81</v>
      </c>
      <c r="L68" s="27">
        <v>0.6</v>
      </c>
      <c r="M68" s="27">
        <v>0.98</v>
      </c>
      <c r="N68" s="27">
        <v>0.28000000000000003</v>
      </c>
      <c r="O68" s="27">
        <v>0</v>
      </c>
      <c r="P68" s="27">
        <v>482.89</v>
      </c>
      <c r="Q68" s="27">
        <v>96.58</v>
      </c>
      <c r="R68" s="27">
        <v>579.47</v>
      </c>
      <c r="S68" s="27">
        <v>263.04000000000002</v>
      </c>
      <c r="T68" s="27">
        <v>259.27</v>
      </c>
      <c r="U68" s="27">
        <v>266.29000000000002</v>
      </c>
      <c r="V68" s="27">
        <v>263.04000000000002</v>
      </c>
      <c r="W68" s="27">
        <v>0.95</v>
      </c>
      <c r="X68" s="27">
        <v>1.25</v>
      </c>
      <c r="Y68" s="27">
        <v>0.54</v>
      </c>
      <c r="Z68" s="27">
        <v>0</v>
      </c>
      <c r="AA68" s="27">
        <v>146.57</v>
      </c>
      <c r="AB68" s="27">
        <v>29.33</v>
      </c>
      <c r="AC68" s="27">
        <v>175.91</v>
      </c>
      <c r="AD68" s="27">
        <v>278.07</v>
      </c>
      <c r="AE68" s="27">
        <v>272.88</v>
      </c>
      <c r="AF68" s="27">
        <v>283.14999999999998</v>
      </c>
      <c r="AG68" s="27">
        <v>278.18</v>
      </c>
      <c r="AH68" s="27">
        <v>0.69</v>
      </c>
      <c r="AI68" s="27">
        <v>0.94</v>
      </c>
      <c r="AJ68" s="27">
        <v>0.59</v>
      </c>
      <c r="AK68" s="27">
        <v>0</v>
      </c>
      <c r="AL68" s="27">
        <v>1.38</v>
      </c>
      <c r="AM68" s="27">
        <v>0.28000000000000003</v>
      </c>
      <c r="AN68" s="27">
        <v>1.65</v>
      </c>
      <c r="AO68" s="27">
        <v>291.89999999999998</v>
      </c>
      <c r="AP68" s="27">
        <v>286.39</v>
      </c>
      <c r="AQ68" s="27">
        <v>297.58999999999997</v>
      </c>
      <c r="AR68" s="27">
        <v>292.31</v>
      </c>
      <c r="AS68" s="27">
        <v>0.66</v>
      </c>
      <c r="AT68" s="27">
        <v>1.26</v>
      </c>
      <c r="AU68" s="27">
        <v>0.34</v>
      </c>
      <c r="AV68" s="27">
        <v>0</v>
      </c>
      <c r="AW68" s="27">
        <v>169.51</v>
      </c>
      <c r="AX68" s="27">
        <v>33.880000000000003</v>
      </c>
      <c r="AY68" s="27">
        <v>203.4</v>
      </c>
      <c r="AZ68" s="27">
        <v>277.64999999999998</v>
      </c>
      <c r="BA68" s="27">
        <v>273.98</v>
      </c>
      <c r="BB68" s="27">
        <v>281.58999999999997</v>
      </c>
      <c r="BC68" s="27">
        <v>277.72000000000003</v>
      </c>
      <c r="BD68" s="27">
        <v>0.41</v>
      </c>
      <c r="BE68" s="27">
        <v>0.76</v>
      </c>
      <c r="BF68" s="27">
        <v>0.01</v>
      </c>
      <c r="BG68" s="27">
        <v>277.72000000000003</v>
      </c>
      <c r="BH68" s="27">
        <v>0.41</v>
      </c>
      <c r="BI68" s="27">
        <v>0.76</v>
      </c>
      <c r="BJ68" s="27">
        <v>0.01</v>
      </c>
      <c r="BK68" s="27">
        <v>12311.86</v>
      </c>
    </row>
    <row r="69" spans="1:63" x14ac:dyDescent="0.25">
      <c r="A69">
        <v>23</v>
      </c>
      <c r="B69" t="s">
        <v>30</v>
      </c>
      <c r="C69" t="s">
        <v>6</v>
      </c>
      <c r="D69" s="27">
        <v>0</v>
      </c>
      <c r="E69" s="27">
        <v>0.02</v>
      </c>
      <c r="F69" s="27">
        <v>0</v>
      </c>
      <c r="G69" s="27">
        <v>0.02</v>
      </c>
      <c r="H69" s="27">
        <v>294.12</v>
      </c>
      <c r="I69" s="27">
        <v>289.04000000000002</v>
      </c>
      <c r="J69" s="27">
        <v>300.89999999999998</v>
      </c>
      <c r="K69" s="27">
        <v>294.77</v>
      </c>
      <c r="L69" s="27">
        <v>1.03</v>
      </c>
      <c r="M69" s="27">
        <v>1.64</v>
      </c>
      <c r="N69" s="27">
        <v>0.56000000000000005</v>
      </c>
      <c r="O69" s="27">
        <v>0</v>
      </c>
      <c r="P69" s="27">
        <v>0</v>
      </c>
      <c r="Q69" s="27">
        <v>0</v>
      </c>
      <c r="R69" s="27">
        <v>0</v>
      </c>
      <c r="S69" s="27">
        <v>297.98</v>
      </c>
      <c r="T69" s="27">
        <v>293.33</v>
      </c>
      <c r="U69" s="27">
        <v>303.77999999999997</v>
      </c>
      <c r="V69" s="27">
        <v>299.10000000000002</v>
      </c>
      <c r="W69" s="27">
        <v>1.1399999999999999</v>
      </c>
      <c r="X69" s="27">
        <v>1.52</v>
      </c>
      <c r="Y69" s="27">
        <v>1.07</v>
      </c>
      <c r="Z69" s="27">
        <v>0</v>
      </c>
      <c r="AA69" s="27">
        <v>0.01</v>
      </c>
      <c r="AB69" s="27">
        <v>0</v>
      </c>
      <c r="AC69" s="27">
        <v>0.01</v>
      </c>
      <c r="AD69" s="27">
        <v>294.14999999999998</v>
      </c>
      <c r="AE69" s="27">
        <v>289.42</v>
      </c>
      <c r="AF69" s="27">
        <v>300.93</v>
      </c>
      <c r="AG69" s="27">
        <v>294.72000000000003</v>
      </c>
      <c r="AH69" s="27">
        <v>0.94</v>
      </c>
      <c r="AI69" s="27">
        <v>1.64</v>
      </c>
      <c r="AJ69" s="27">
        <v>0.46</v>
      </c>
      <c r="AK69" s="27">
        <v>0</v>
      </c>
      <c r="AL69" s="27">
        <v>0.06</v>
      </c>
      <c r="AM69" s="27">
        <v>0.01</v>
      </c>
      <c r="AN69" s="27">
        <v>7.0000000000000007E-2</v>
      </c>
      <c r="AO69" s="27">
        <v>289.29000000000002</v>
      </c>
      <c r="AP69" s="27">
        <v>283.85000000000002</v>
      </c>
      <c r="AQ69" s="27">
        <v>297.26</v>
      </c>
      <c r="AR69" s="27">
        <v>289.74</v>
      </c>
      <c r="AS69" s="27">
        <v>0.91</v>
      </c>
      <c r="AT69" s="27">
        <v>1.74</v>
      </c>
      <c r="AU69" s="27">
        <v>-0.13</v>
      </c>
      <c r="AV69" s="27">
        <v>0</v>
      </c>
      <c r="AW69" s="27">
        <v>0</v>
      </c>
      <c r="AX69" s="27">
        <v>0</v>
      </c>
      <c r="AY69" s="27">
        <v>0</v>
      </c>
      <c r="AZ69" s="27">
        <v>295.04000000000002</v>
      </c>
      <c r="BA69" s="27">
        <v>289.52</v>
      </c>
      <c r="BB69" s="27">
        <v>301.61</v>
      </c>
      <c r="BC69" s="27">
        <v>295.48</v>
      </c>
      <c r="BD69" s="27">
        <v>1.06</v>
      </c>
      <c r="BE69" s="27">
        <v>1.53</v>
      </c>
      <c r="BF69" s="27">
        <v>0.79</v>
      </c>
      <c r="BG69" s="27">
        <v>295.48</v>
      </c>
      <c r="BH69" s="27">
        <v>1.06</v>
      </c>
      <c r="BI69" s="27">
        <v>1.53</v>
      </c>
      <c r="BJ69" s="27">
        <v>0.79</v>
      </c>
      <c r="BK69" s="27">
        <v>4.4400000000000004</v>
      </c>
    </row>
    <row r="70" spans="1:63" x14ac:dyDescent="0.25">
      <c r="A70">
        <v>23</v>
      </c>
      <c r="B70" t="s">
        <v>30</v>
      </c>
      <c r="C70" t="s">
        <v>7</v>
      </c>
      <c r="D70" s="27">
        <v>0</v>
      </c>
      <c r="E70" s="27">
        <v>1.1499999999999999</v>
      </c>
      <c r="F70" s="27">
        <v>0.23</v>
      </c>
      <c r="G70" s="27">
        <v>1.38</v>
      </c>
      <c r="H70" s="27">
        <v>292.95</v>
      </c>
      <c r="I70" s="27">
        <v>287.16000000000003</v>
      </c>
      <c r="J70" s="27">
        <v>300.49</v>
      </c>
      <c r="K70" s="27">
        <v>293.41000000000003</v>
      </c>
      <c r="L70" s="27">
        <v>0.61</v>
      </c>
      <c r="M70" s="27">
        <v>1.1200000000000001</v>
      </c>
      <c r="N70" s="27">
        <v>0.21</v>
      </c>
      <c r="O70" s="27">
        <v>0</v>
      </c>
      <c r="P70" s="27">
        <v>0</v>
      </c>
      <c r="Q70" s="27">
        <v>0</v>
      </c>
      <c r="R70" s="27">
        <v>0</v>
      </c>
      <c r="S70" s="27">
        <v>297.12</v>
      </c>
      <c r="T70" s="27">
        <v>291.70999999999998</v>
      </c>
      <c r="U70" s="27">
        <v>303.77999999999997</v>
      </c>
      <c r="V70" s="27">
        <v>297.89999999999998</v>
      </c>
      <c r="W70" s="27">
        <v>0.68</v>
      </c>
      <c r="X70" s="27">
        <v>1.03</v>
      </c>
      <c r="Y70" s="27">
        <v>0.57999999999999996</v>
      </c>
      <c r="Z70" s="27">
        <v>0</v>
      </c>
      <c r="AA70" s="27">
        <v>0.43</v>
      </c>
      <c r="AB70" s="27">
        <v>0.09</v>
      </c>
      <c r="AC70" s="27">
        <v>0.52</v>
      </c>
      <c r="AD70" s="27">
        <v>292.89</v>
      </c>
      <c r="AE70" s="27">
        <v>287.47000000000003</v>
      </c>
      <c r="AF70" s="27">
        <v>300.35000000000002</v>
      </c>
      <c r="AG70" s="27">
        <v>293.37</v>
      </c>
      <c r="AH70" s="27">
        <v>0.55000000000000004</v>
      </c>
      <c r="AI70" s="27">
        <v>1.1000000000000001</v>
      </c>
      <c r="AJ70" s="27">
        <v>0.16</v>
      </c>
      <c r="AK70" s="27">
        <v>0</v>
      </c>
      <c r="AL70" s="27">
        <v>4.09</v>
      </c>
      <c r="AM70" s="27">
        <v>0.82</v>
      </c>
      <c r="AN70" s="27">
        <v>4.91</v>
      </c>
      <c r="AO70" s="27">
        <v>287.57</v>
      </c>
      <c r="AP70" s="27">
        <v>281.64</v>
      </c>
      <c r="AQ70" s="27">
        <v>296.05</v>
      </c>
      <c r="AR70" s="27">
        <v>287.89</v>
      </c>
      <c r="AS70" s="27">
        <v>0.45</v>
      </c>
      <c r="AT70" s="27">
        <v>1.17</v>
      </c>
      <c r="AU70" s="27">
        <v>-0.34</v>
      </c>
      <c r="AV70" s="27">
        <v>0</v>
      </c>
      <c r="AW70" s="27">
        <v>0.08</v>
      </c>
      <c r="AX70" s="27">
        <v>0.02</v>
      </c>
      <c r="AY70" s="27">
        <v>0.09</v>
      </c>
      <c r="AZ70" s="27">
        <v>294.18</v>
      </c>
      <c r="BA70" s="27">
        <v>287.8</v>
      </c>
      <c r="BB70" s="27">
        <v>301.76</v>
      </c>
      <c r="BC70" s="27">
        <v>294.45</v>
      </c>
      <c r="BD70" s="27">
        <v>0.64</v>
      </c>
      <c r="BE70" s="27">
        <v>1.06</v>
      </c>
      <c r="BF70" s="27">
        <v>0.37</v>
      </c>
      <c r="BG70" s="27">
        <v>294.45</v>
      </c>
      <c r="BH70" s="27">
        <v>0.64</v>
      </c>
      <c r="BI70" s="27">
        <v>1.06</v>
      </c>
      <c r="BJ70" s="27">
        <v>0.37</v>
      </c>
      <c r="BK70" s="27">
        <v>1602.31</v>
      </c>
    </row>
    <row r="71" spans="1:63" x14ac:dyDescent="0.25">
      <c r="A71">
        <v>23</v>
      </c>
      <c r="B71" t="s">
        <v>30</v>
      </c>
      <c r="C71" t="s">
        <v>8</v>
      </c>
      <c r="D71" s="27">
        <v>0</v>
      </c>
      <c r="E71" s="27">
        <v>0.8</v>
      </c>
      <c r="F71" s="27">
        <v>0.16</v>
      </c>
      <c r="G71" s="27">
        <v>0.96</v>
      </c>
      <c r="H71" s="27">
        <v>292.95</v>
      </c>
      <c r="I71" s="27">
        <v>287.04000000000002</v>
      </c>
      <c r="J71" s="27">
        <v>300.58</v>
      </c>
      <c r="K71" s="27">
        <v>293.41000000000003</v>
      </c>
      <c r="L71" s="27">
        <v>0.43</v>
      </c>
      <c r="M71" s="27">
        <v>0.74</v>
      </c>
      <c r="N71" s="27">
        <v>0.22</v>
      </c>
      <c r="O71" s="27">
        <v>0</v>
      </c>
      <c r="P71" s="27">
        <v>0</v>
      </c>
      <c r="Q71" s="27">
        <v>0</v>
      </c>
      <c r="R71" s="27">
        <v>0</v>
      </c>
      <c r="S71" s="27">
        <v>297.02</v>
      </c>
      <c r="T71" s="27">
        <v>291.54000000000002</v>
      </c>
      <c r="U71" s="27">
        <v>303.60000000000002</v>
      </c>
      <c r="V71" s="27">
        <v>297.77</v>
      </c>
      <c r="W71" s="27">
        <v>0.48</v>
      </c>
      <c r="X71" s="27">
        <v>0.68</v>
      </c>
      <c r="Y71" s="27">
        <v>0.4</v>
      </c>
      <c r="Z71" s="27">
        <v>0</v>
      </c>
      <c r="AA71" s="27">
        <v>0.3</v>
      </c>
      <c r="AB71" s="27">
        <v>0.06</v>
      </c>
      <c r="AC71" s="27">
        <v>0.35</v>
      </c>
      <c r="AD71" s="27">
        <v>292.91000000000003</v>
      </c>
      <c r="AE71" s="27">
        <v>287.36</v>
      </c>
      <c r="AF71" s="27">
        <v>300.45</v>
      </c>
      <c r="AG71" s="27">
        <v>293.39999999999998</v>
      </c>
      <c r="AH71" s="27">
        <v>0.38</v>
      </c>
      <c r="AI71" s="27">
        <v>0.73</v>
      </c>
      <c r="AJ71" s="27">
        <v>0.18</v>
      </c>
      <c r="AK71" s="27">
        <v>0</v>
      </c>
      <c r="AL71" s="27">
        <v>2.85</v>
      </c>
      <c r="AM71" s="27">
        <v>0.56999999999999995</v>
      </c>
      <c r="AN71" s="27">
        <v>3.42</v>
      </c>
      <c r="AO71" s="27">
        <v>287.69</v>
      </c>
      <c r="AP71" s="27">
        <v>281.55</v>
      </c>
      <c r="AQ71" s="27">
        <v>296.44</v>
      </c>
      <c r="AR71" s="27">
        <v>288</v>
      </c>
      <c r="AS71" s="27">
        <v>0.32</v>
      </c>
      <c r="AT71" s="27">
        <v>0.77</v>
      </c>
      <c r="AU71" s="27">
        <v>-0.09</v>
      </c>
      <c r="AV71" s="27">
        <v>0</v>
      </c>
      <c r="AW71" s="27">
        <v>0.05</v>
      </c>
      <c r="AX71" s="27">
        <v>0.01</v>
      </c>
      <c r="AY71" s="27">
        <v>0.06</v>
      </c>
      <c r="AZ71" s="27">
        <v>294.17</v>
      </c>
      <c r="BA71" s="27">
        <v>287.69</v>
      </c>
      <c r="BB71" s="27">
        <v>301.8</v>
      </c>
      <c r="BC71" s="27">
        <v>294.43</v>
      </c>
      <c r="BD71" s="27">
        <v>0.45</v>
      </c>
      <c r="BE71" s="27">
        <v>0.68</v>
      </c>
      <c r="BF71" s="27">
        <v>0.33</v>
      </c>
      <c r="BG71" s="27">
        <v>294.43</v>
      </c>
      <c r="BH71" s="27">
        <v>0.45</v>
      </c>
      <c r="BI71" s="27">
        <v>0.68</v>
      </c>
      <c r="BJ71" s="27">
        <v>0.33</v>
      </c>
      <c r="BK71" s="27">
        <v>3853.04</v>
      </c>
    </row>
    <row r="72" spans="1:63" x14ac:dyDescent="0.25">
      <c r="A72">
        <v>24</v>
      </c>
      <c r="B72" t="s">
        <v>31</v>
      </c>
      <c r="C72" t="s">
        <v>6</v>
      </c>
      <c r="D72" s="27">
        <v>0</v>
      </c>
      <c r="E72" s="27">
        <v>0</v>
      </c>
      <c r="F72" s="27">
        <v>0</v>
      </c>
      <c r="G72" s="27">
        <v>0</v>
      </c>
      <c r="H72" s="27">
        <v>300.23</v>
      </c>
      <c r="I72" s="27">
        <v>296.51</v>
      </c>
      <c r="J72" s="27">
        <v>305.97000000000003</v>
      </c>
      <c r="K72" s="27">
        <v>303.62</v>
      </c>
      <c r="L72" s="27">
        <v>1.1599999999999999</v>
      </c>
      <c r="M72" s="27">
        <v>1.48</v>
      </c>
      <c r="N72" s="27">
        <v>1.1000000000000001</v>
      </c>
      <c r="O72" s="27">
        <v>0</v>
      </c>
      <c r="P72" s="27">
        <v>0</v>
      </c>
      <c r="Q72" s="27">
        <v>0</v>
      </c>
      <c r="R72" s="27">
        <v>0</v>
      </c>
      <c r="S72" s="27">
        <v>294.02</v>
      </c>
      <c r="T72" s="27">
        <v>289.39999999999998</v>
      </c>
      <c r="U72" s="27">
        <v>301.89999999999998</v>
      </c>
      <c r="V72" s="27">
        <v>294.63</v>
      </c>
      <c r="W72" s="27">
        <v>1.06</v>
      </c>
      <c r="X72" s="27">
        <v>1.6</v>
      </c>
      <c r="Y72" s="27">
        <v>0.93</v>
      </c>
      <c r="Z72" s="27">
        <v>0.01</v>
      </c>
      <c r="AA72" s="27">
        <v>0</v>
      </c>
      <c r="AB72" s="27">
        <v>0</v>
      </c>
      <c r="AC72" s="27">
        <v>0</v>
      </c>
      <c r="AD72" s="27">
        <v>302.47000000000003</v>
      </c>
      <c r="AE72" s="27">
        <v>297.77</v>
      </c>
      <c r="AF72" s="27">
        <v>308.89</v>
      </c>
      <c r="AG72" s="27">
        <v>302.72000000000003</v>
      </c>
      <c r="AH72" s="27">
        <v>1.63</v>
      </c>
      <c r="AI72" s="27">
        <v>1.94</v>
      </c>
      <c r="AJ72" s="27">
        <v>1.51</v>
      </c>
      <c r="AK72" s="27">
        <v>0</v>
      </c>
      <c r="AL72" s="27">
        <v>0</v>
      </c>
      <c r="AM72" s="27">
        <v>0</v>
      </c>
      <c r="AN72" s="27">
        <v>0</v>
      </c>
      <c r="AO72" s="27">
        <v>303.33</v>
      </c>
      <c r="AP72" s="27">
        <v>300.83999999999997</v>
      </c>
      <c r="AQ72" s="27">
        <v>306.86</v>
      </c>
      <c r="AR72" s="27">
        <v>310.25</v>
      </c>
      <c r="AS72" s="27">
        <v>1.03</v>
      </c>
      <c r="AT72" s="27">
        <v>1.1599999999999999</v>
      </c>
      <c r="AU72" s="27">
        <v>0.99</v>
      </c>
      <c r="AV72" s="27">
        <v>0</v>
      </c>
      <c r="AW72" s="27">
        <v>0</v>
      </c>
      <c r="AX72" s="27">
        <v>0</v>
      </c>
      <c r="AY72" s="27">
        <v>0</v>
      </c>
      <c r="AZ72" s="27">
        <v>301.08999999999997</v>
      </c>
      <c r="BA72" s="27">
        <v>298.02</v>
      </c>
      <c r="BB72" s="27">
        <v>306.24</v>
      </c>
      <c r="BC72" s="27">
        <v>306.87</v>
      </c>
      <c r="BD72" s="27">
        <v>1.04</v>
      </c>
      <c r="BE72" s="27">
        <v>1.37</v>
      </c>
      <c r="BF72" s="27">
        <v>1.07</v>
      </c>
      <c r="BG72" s="27">
        <v>306.87</v>
      </c>
      <c r="BH72" s="27">
        <v>1.04</v>
      </c>
      <c r="BI72" s="27">
        <v>1.37</v>
      </c>
      <c r="BJ72" s="27">
        <v>1.07</v>
      </c>
      <c r="BK72" s="27">
        <v>1.57</v>
      </c>
    </row>
    <row r="73" spans="1:63" x14ac:dyDescent="0.25">
      <c r="A73">
        <v>24</v>
      </c>
      <c r="B73" t="s">
        <v>31</v>
      </c>
      <c r="C73" t="s">
        <v>7</v>
      </c>
      <c r="D73" s="27">
        <v>0</v>
      </c>
      <c r="E73" s="27">
        <v>5.24</v>
      </c>
      <c r="F73" s="27">
        <v>1.05</v>
      </c>
      <c r="G73" s="27">
        <v>6.28</v>
      </c>
      <c r="H73" s="27">
        <v>296.08999999999997</v>
      </c>
      <c r="I73" s="27">
        <v>291.06</v>
      </c>
      <c r="J73" s="27">
        <v>303.13</v>
      </c>
      <c r="K73" s="27">
        <v>296.92</v>
      </c>
      <c r="L73" s="27">
        <v>0.5</v>
      </c>
      <c r="M73" s="27">
        <v>1.0900000000000001</v>
      </c>
      <c r="N73" s="27">
        <v>0.11</v>
      </c>
      <c r="O73" s="27">
        <v>0</v>
      </c>
      <c r="P73" s="27">
        <v>17.41</v>
      </c>
      <c r="Q73" s="27">
        <v>3.48</v>
      </c>
      <c r="R73" s="27">
        <v>20.89</v>
      </c>
      <c r="S73" s="27">
        <v>287.14999999999998</v>
      </c>
      <c r="T73" s="27">
        <v>282.36</v>
      </c>
      <c r="U73" s="27">
        <v>294.41000000000003</v>
      </c>
      <c r="V73" s="27">
        <v>287.56</v>
      </c>
      <c r="W73" s="27">
        <v>0.4</v>
      </c>
      <c r="X73" s="27">
        <v>1.1100000000000001</v>
      </c>
      <c r="Y73" s="27">
        <v>-0.21</v>
      </c>
      <c r="Z73" s="27">
        <v>0</v>
      </c>
      <c r="AA73" s="27">
        <v>1.79</v>
      </c>
      <c r="AB73" s="27">
        <v>0.36</v>
      </c>
      <c r="AC73" s="27">
        <v>2.14</v>
      </c>
      <c r="AD73" s="27">
        <v>297.60000000000002</v>
      </c>
      <c r="AE73" s="27">
        <v>292.02999999999997</v>
      </c>
      <c r="AF73" s="27">
        <v>304.89999999999998</v>
      </c>
      <c r="AG73" s="27">
        <v>298.05</v>
      </c>
      <c r="AH73" s="27">
        <v>0.62</v>
      </c>
      <c r="AI73" s="27">
        <v>1.1599999999999999</v>
      </c>
      <c r="AJ73" s="27">
        <v>0.4</v>
      </c>
      <c r="AK73" s="27">
        <v>0</v>
      </c>
      <c r="AL73" s="27">
        <v>0</v>
      </c>
      <c r="AM73" s="27">
        <v>0</v>
      </c>
      <c r="AN73" s="27">
        <v>0</v>
      </c>
      <c r="AO73" s="27">
        <v>303.37</v>
      </c>
      <c r="AP73" s="27">
        <v>298.52</v>
      </c>
      <c r="AQ73" s="27">
        <v>309.54000000000002</v>
      </c>
      <c r="AR73" s="27">
        <v>304.79000000000002</v>
      </c>
      <c r="AS73" s="27">
        <v>0.68</v>
      </c>
      <c r="AT73" s="27">
        <v>1.05</v>
      </c>
      <c r="AU73" s="27">
        <v>0.47</v>
      </c>
      <c r="AV73" s="27">
        <v>0</v>
      </c>
      <c r="AW73" s="27">
        <v>1.79</v>
      </c>
      <c r="AX73" s="27">
        <v>0.36</v>
      </c>
      <c r="AY73" s="27">
        <v>2.14</v>
      </c>
      <c r="AZ73" s="27">
        <v>296.24</v>
      </c>
      <c r="BA73" s="27">
        <v>291.32</v>
      </c>
      <c r="BB73" s="27">
        <v>303.66000000000003</v>
      </c>
      <c r="BC73" s="27">
        <v>297.29000000000002</v>
      </c>
      <c r="BD73" s="27">
        <v>0.5</v>
      </c>
      <c r="BE73" s="27">
        <v>1.25</v>
      </c>
      <c r="BF73" s="27">
        <v>-0.03</v>
      </c>
      <c r="BG73" s="27">
        <v>297.29000000000002</v>
      </c>
      <c r="BH73" s="27">
        <v>0.5</v>
      </c>
      <c r="BI73" s="27">
        <v>1.25</v>
      </c>
      <c r="BJ73" s="27">
        <v>-0.03</v>
      </c>
      <c r="BK73" s="27">
        <v>8746.2000000000007</v>
      </c>
    </row>
    <row r="74" spans="1:63" x14ac:dyDescent="0.25">
      <c r="A74">
        <v>24</v>
      </c>
      <c r="B74" t="s">
        <v>31</v>
      </c>
      <c r="C74" t="s">
        <v>8</v>
      </c>
      <c r="D74" s="27">
        <v>0</v>
      </c>
      <c r="E74" s="27">
        <v>8.76</v>
      </c>
      <c r="F74" s="27">
        <v>1.75</v>
      </c>
      <c r="G74" s="27">
        <v>10.51</v>
      </c>
      <c r="H74" s="27">
        <v>296.10000000000002</v>
      </c>
      <c r="I74" s="27">
        <v>291.02</v>
      </c>
      <c r="J74" s="27">
        <v>303.17</v>
      </c>
      <c r="K74" s="27">
        <v>296.97000000000003</v>
      </c>
      <c r="L74" s="27">
        <v>0.47</v>
      </c>
      <c r="M74" s="27">
        <v>1</v>
      </c>
      <c r="N74" s="27">
        <v>0.13</v>
      </c>
      <c r="O74" s="27">
        <v>0</v>
      </c>
      <c r="P74" s="27">
        <v>29.06</v>
      </c>
      <c r="Q74" s="27">
        <v>5.81</v>
      </c>
      <c r="R74" s="27">
        <v>34.869999999999997</v>
      </c>
      <c r="S74" s="27">
        <v>287.16000000000003</v>
      </c>
      <c r="T74" s="27">
        <v>282.35000000000002</v>
      </c>
      <c r="U74" s="27">
        <v>294.41000000000003</v>
      </c>
      <c r="V74" s="27">
        <v>287.58</v>
      </c>
      <c r="W74" s="27">
        <v>0.31</v>
      </c>
      <c r="X74" s="27">
        <v>1</v>
      </c>
      <c r="Y74" s="27">
        <v>-0.27</v>
      </c>
      <c r="Z74" s="27">
        <v>0</v>
      </c>
      <c r="AA74" s="27">
        <v>3.08</v>
      </c>
      <c r="AB74" s="27">
        <v>0.62</v>
      </c>
      <c r="AC74" s="27">
        <v>3.69</v>
      </c>
      <c r="AD74" s="27">
        <v>297.52</v>
      </c>
      <c r="AE74" s="27">
        <v>291.91000000000003</v>
      </c>
      <c r="AF74" s="27">
        <v>304.83</v>
      </c>
      <c r="AG74" s="27">
        <v>298.06</v>
      </c>
      <c r="AH74" s="27">
        <v>0.5</v>
      </c>
      <c r="AI74" s="27">
        <v>0.99</v>
      </c>
      <c r="AJ74" s="27">
        <v>0.32</v>
      </c>
      <c r="AK74" s="27">
        <v>0</v>
      </c>
      <c r="AL74" s="27">
        <v>0</v>
      </c>
      <c r="AM74" s="27">
        <v>0</v>
      </c>
      <c r="AN74" s="27">
        <v>0</v>
      </c>
      <c r="AO74" s="27">
        <v>303.43</v>
      </c>
      <c r="AP74" s="27">
        <v>298.51</v>
      </c>
      <c r="AQ74" s="27">
        <v>309.67</v>
      </c>
      <c r="AR74" s="27">
        <v>304.87</v>
      </c>
      <c r="AS74" s="27">
        <v>0.73</v>
      </c>
      <c r="AT74" s="27">
        <v>1.02</v>
      </c>
      <c r="AU74" s="27">
        <v>0.57999999999999996</v>
      </c>
      <c r="AV74" s="27">
        <v>0</v>
      </c>
      <c r="AW74" s="27">
        <v>2.93</v>
      </c>
      <c r="AX74" s="27">
        <v>0.57999999999999996</v>
      </c>
      <c r="AY74" s="27">
        <v>3.51</v>
      </c>
      <c r="AZ74" s="27">
        <v>296.3</v>
      </c>
      <c r="BA74" s="27">
        <v>291.31</v>
      </c>
      <c r="BB74" s="27">
        <v>303.77999999999997</v>
      </c>
      <c r="BC74" s="27">
        <v>297.37</v>
      </c>
      <c r="BD74" s="27">
        <v>0.53</v>
      </c>
      <c r="BE74" s="27">
        <v>1.2</v>
      </c>
      <c r="BF74" s="27">
        <v>7.0000000000000007E-2</v>
      </c>
      <c r="BG74" s="27">
        <v>297.37</v>
      </c>
      <c r="BH74" s="27">
        <v>0.53</v>
      </c>
      <c r="BI74" s="27">
        <v>1.2</v>
      </c>
      <c r="BJ74" s="27">
        <v>7.0000000000000007E-2</v>
      </c>
      <c r="BK74" s="27">
        <v>25763.3</v>
      </c>
    </row>
    <row r="75" spans="1:63" x14ac:dyDescent="0.25">
      <c r="A75">
        <v>25</v>
      </c>
      <c r="B75" t="s">
        <v>32</v>
      </c>
      <c r="C75" t="s">
        <v>6</v>
      </c>
      <c r="D75" s="27">
        <v>0.06</v>
      </c>
      <c r="E75" s="27">
        <v>7.0000000000000007E-2</v>
      </c>
      <c r="F75" s="27">
        <v>0.05</v>
      </c>
      <c r="G75" s="27">
        <v>0.12</v>
      </c>
      <c r="H75" s="27">
        <v>294.89</v>
      </c>
      <c r="I75" s="27">
        <v>290.83</v>
      </c>
      <c r="J75" s="27">
        <v>300.20999999999998</v>
      </c>
      <c r="K75" s="27">
        <v>296.04000000000002</v>
      </c>
      <c r="L75" s="27">
        <v>1.85</v>
      </c>
      <c r="M75" s="27">
        <v>2.83</v>
      </c>
      <c r="N75" s="27">
        <v>0.51</v>
      </c>
      <c r="O75" s="27">
        <v>0</v>
      </c>
      <c r="P75" s="27">
        <v>0.22</v>
      </c>
      <c r="Q75" s="27">
        <v>0.04</v>
      </c>
      <c r="R75" s="27">
        <v>0.27</v>
      </c>
      <c r="S75" s="27">
        <v>285.29000000000002</v>
      </c>
      <c r="T75" s="27">
        <v>281.63</v>
      </c>
      <c r="U75" s="27">
        <v>290.5</v>
      </c>
      <c r="V75" s="27">
        <v>285.38</v>
      </c>
      <c r="W75" s="27">
        <v>1.78</v>
      </c>
      <c r="X75" s="27">
        <v>2.73</v>
      </c>
      <c r="Y75" s="27">
        <v>0.06</v>
      </c>
      <c r="Z75" s="27">
        <v>0.01</v>
      </c>
      <c r="AA75" s="27">
        <v>0.04</v>
      </c>
      <c r="AB75" s="27">
        <v>0.02</v>
      </c>
      <c r="AC75" s="27">
        <v>0.05</v>
      </c>
      <c r="AD75" s="27">
        <v>294.47000000000003</v>
      </c>
      <c r="AE75" s="27">
        <v>290.31</v>
      </c>
      <c r="AF75" s="27">
        <v>299.77999999999997</v>
      </c>
      <c r="AG75" s="27">
        <v>295.41000000000003</v>
      </c>
      <c r="AH75" s="27">
        <v>1.63</v>
      </c>
      <c r="AI75" s="27">
        <v>2.64</v>
      </c>
      <c r="AJ75" s="27">
        <v>0.52</v>
      </c>
      <c r="AK75" s="27">
        <v>0.19</v>
      </c>
      <c r="AL75" s="27">
        <v>0</v>
      </c>
      <c r="AM75" s="27">
        <v>0.11</v>
      </c>
      <c r="AN75" s="27">
        <v>0.11</v>
      </c>
      <c r="AO75" s="27">
        <v>304.61</v>
      </c>
      <c r="AP75" s="27">
        <v>300.20999999999998</v>
      </c>
      <c r="AQ75" s="27">
        <v>310.02</v>
      </c>
      <c r="AR75" s="27">
        <v>307.42</v>
      </c>
      <c r="AS75" s="27">
        <v>2.58</v>
      </c>
      <c r="AT75" s="27">
        <v>3.4</v>
      </c>
      <c r="AU75" s="27">
        <v>1.65</v>
      </c>
      <c r="AV75" s="27">
        <v>0.03</v>
      </c>
      <c r="AW75" s="27">
        <v>0.04</v>
      </c>
      <c r="AX75" s="27">
        <v>0.03</v>
      </c>
      <c r="AY75" s="27">
        <v>7.0000000000000007E-2</v>
      </c>
      <c r="AZ75" s="27">
        <v>295.18</v>
      </c>
      <c r="BA75" s="27">
        <v>291.17</v>
      </c>
      <c r="BB75" s="27">
        <v>300.52999999999997</v>
      </c>
      <c r="BC75" s="27">
        <v>295.95</v>
      </c>
      <c r="BD75" s="27">
        <v>1.63</v>
      </c>
      <c r="BE75" s="27">
        <v>2.75</v>
      </c>
      <c r="BF75" s="27">
        <v>0.01</v>
      </c>
      <c r="BG75" s="27">
        <v>295.95</v>
      </c>
      <c r="BH75" s="27">
        <v>1.63</v>
      </c>
      <c r="BI75" s="27">
        <v>2.75</v>
      </c>
      <c r="BJ75" s="27">
        <v>0.01</v>
      </c>
      <c r="BK75" s="27">
        <v>2.86</v>
      </c>
    </row>
    <row r="76" spans="1:63" x14ac:dyDescent="0.25">
      <c r="A76">
        <v>25</v>
      </c>
      <c r="B76" t="s">
        <v>32</v>
      </c>
      <c r="C76" t="s">
        <v>7</v>
      </c>
      <c r="D76" s="27">
        <v>1.1599999999999999</v>
      </c>
      <c r="E76" s="27">
        <v>1.67</v>
      </c>
      <c r="F76" s="27">
        <v>1.03</v>
      </c>
      <c r="G76" s="27">
        <v>2.71</v>
      </c>
      <c r="H76" s="27">
        <v>292.11</v>
      </c>
      <c r="I76" s="27">
        <v>286.89</v>
      </c>
      <c r="J76" s="27">
        <v>299.13</v>
      </c>
      <c r="K76" s="27">
        <v>292.89</v>
      </c>
      <c r="L76" s="27">
        <v>0.59</v>
      </c>
      <c r="M76" s="27">
        <v>0.92</v>
      </c>
      <c r="N76" s="27">
        <v>0.21</v>
      </c>
      <c r="O76" s="27">
        <v>0</v>
      </c>
      <c r="P76" s="27">
        <v>5.08</v>
      </c>
      <c r="Q76" s="27">
        <v>1.02</v>
      </c>
      <c r="R76" s="27">
        <v>6.09</v>
      </c>
      <c r="S76" s="27">
        <v>281.89</v>
      </c>
      <c r="T76" s="27">
        <v>277.27</v>
      </c>
      <c r="U76" s="27">
        <v>288.88</v>
      </c>
      <c r="V76" s="27">
        <v>281.98</v>
      </c>
      <c r="W76" s="27">
        <v>0.67</v>
      </c>
      <c r="X76" s="27">
        <v>0.92</v>
      </c>
      <c r="Y76" s="27">
        <v>0.1</v>
      </c>
      <c r="Z76" s="27">
        <v>0.33</v>
      </c>
      <c r="AA76" s="27">
        <v>0.72</v>
      </c>
      <c r="AB76" s="27">
        <v>0.34</v>
      </c>
      <c r="AC76" s="27">
        <v>1.06</v>
      </c>
      <c r="AD76" s="27">
        <v>292.11</v>
      </c>
      <c r="AE76" s="27">
        <v>286.58</v>
      </c>
      <c r="AF76" s="27">
        <v>299.17</v>
      </c>
      <c r="AG76" s="27">
        <v>292.69</v>
      </c>
      <c r="AH76" s="27">
        <v>0.56999999999999995</v>
      </c>
      <c r="AI76" s="27">
        <v>0.9</v>
      </c>
      <c r="AJ76" s="27">
        <v>0.28999999999999998</v>
      </c>
      <c r="AK76" s="27">
        <v>3.67</v>
      </c>
      <c r="AL76" s="27">
        <v>0</v>
      </c>
      <c r="AM76" s="27">
        <v>2.2000000000000002</v>
      </c>
      <c r="AN76" s="27">
        <v>2.2000000000000002</v>
      </c>
      <c r="AO76" s="27">
        <v>302.05</v>
      </c>
      <c r="AP76" s="27">
        <v>296.47000000000003</v>
      </c>
      <c r="AQ76" s="27">
        <v>308.89999999999998</v>
      </c>
      <c r="AR76" s="27">
        <v>304.01</v>
      </c>
      <c r="AS76" s="27">
        <v>0.82</v>
      </c>
      <c r="AT76" s="27">
        <v>1.1299999999999999</v>
      </c>
      <c r="AU76" s="27">
        <v>0.61</v>
      </c>
      <c r="AV76" s="27">
        <v>0.66</v>
      </c>
      <c r="AW76" s="27">
        <v>0.9</v>
      </c>
      <c r="AX76" s="27">
        <v>0.56999999999999995</v>
      </c>
      <c r="AY76" s="27">
        <v>1.47</v>
      </c>
      <c r="AZ76" s="27">
        <v>292.38</v>
      </c>
      <c r="BA76" s="27">
        <v>287.20999999999998</v>
      </c>
      <c r="BB76" s="27">
        <v>299.57</v>
      </c>
      <c r="BC76" s="27">
        <v>292.86</v>
      </c>
      <c r="BD76" s="27">
        <v>0.53</v>
      </c>
      <c r="BE76" s="27">
        <v>0.92</v>
      </c>
      <c r="BF76" s="27">
        <v>7.0000000000000007E-2</v>
      </c>
      <c r="BG76" s="27">
        <v>292.86</v>
      </c>
      <c r="BH76" s="27">
        <v>0.53</v>
      </c>
      <c r="BI76" s="27">
        <v>0.92</v>
      </c>
      <c r="BJ76" s="27">
        <v>7.0000000000000007E-2</v>
      </c>
      <c r="BK76" s="27">
        <v>198.05</v>
      </c>
    </row>
    <row r="77" spans="1:63" x14ac:dyDescent="0.25">
      <c r="A77">
        <v>25</v>
      </c>
      <c r="B77" t="s">
        <v>32</v>
      </c>
      <c r="C77" t="s">
        <v>8</v>
      </c>
      <c r="D77" s="27">
        <v>5.81</v>
      </c>
      <c r="E77" s="27">
        <v>13.21</v>
      </c>
      <c r="F77" s="27">
        <v>6.13</v>
      </c>
      <c r="G77" s="27">
        <v>19.34</v>
      </c>
      <c r="H77" s="27">
        <v>291.26</v>
      </c>
      <c r="I77" s="27">
        <v>285.8</v>
      </c>
      <c r="J77" s="27">
        <v>298.69</v>
      </c>
      <c r="K77" s="27">
        <v>292.02999999999997</v>
      </c>
      <c r="L77" s="27">
        <v>0.24</v>
      </c>
      <c r="M77" s="27">
        <v>0.2</v>
      </c>
      <c r="N77" s="27">
        <v>0.44</v>
      </c>
      <c r="O77" s="27">
        <v>0</v>
      </c>
      <c r="P77" s="27">
        <v>39.44</v>
      </c>
      <c r="Q77" s="27">
        <v>7.89</v>
      </c>
      <c r="R77" s="27">
        <v>47.33</v>
      </c>
      <c r="S77" s="27">
        <v>280.87</v>
      </c>
      <c r="T77" s="27">
        <v>276.06</v>
      </c>
      <c r="U77" s="27">
        <v>288.3</v>
      </c>
      <c r="V77" s="27">
        <v>280.95999999999998</v>
      </c>
      <c r="W77" s="27">
        <v>0.33</v>
      </c>
      <c r="X77" s="27">
        <v>0.22</v>
      </c>
      <c r="Y77" s="27">
        <v>0.49</v>
      </c>
      <c r="Z77" s="27">
        <v>1.0900000000000001</v>
      </c>
      <c r="AA77" s="27">
        <v>6.3</v>
      </c>
      <c r="AB77" s="27">
        <v>1.92</v>
      </c>
      <c r="AC77" s="27">
        <v>8.2200000000000006</v>
      </c>
      <c r="AD77" s="27">
        <v>291.25</v>
      </c>
      <c r="AE77" s="27">
        <v>285.48</v>
      </c>
      <c r="AF77" s="27">
        <v>298.66000000000003</v>
      </c>
      <c r="AG77" s="27">
        <v>291.74</v>
      </c>
      <c r="AH77" s="27">
        <v>0.25</v>
      </c>
      <c r="AI77" s="27">
        <v>0.2</v>
      </c>
      <c r="AJ77" s="27">
        <v>0.44</v>
      </c>
      <c r="AK77" s="27">
        <v>19.170000000000002</v>
      </c>
      <c r="AL77" s="27">
        <v>0</v>
      </c>
      <c r="AM77" s="27">
        <v>11.5</v>
      </c>
      <c r="AN77" s="27">
        <v>11.5</v>
      </c>
      <c r="AO77" s="27">
        <v>301.26</v>
      </c>
      <c r="AP77" s="27">
        <v>295.48</v>
      </c>
      <c r="AQ77" s="27">
        <v>308.43</v>
      </c>
      <c r="AR77" s="27">
        <v>303.29000000000002</v>
      </c>
      <c r="AS77" s="27">
        <v>0.4</v>
      </c>
      <c r="AT77" s="27">
        <v>0.37</v>
      </c>
      <c r="AU77" s="27">
        <v>0.64</v>
      </c>
      <c r="AV77" s="27">
        <v>2.98</v>
      </c>
      <c r="AW77" s="27">
        <v>7.16</v>
      </c>
      <c r="AX77" s="27">
        <v>3.22</v>
      </c>
      <c r="AY77" s="27">
        <v>10.39</v>
      </c>
      <c r="AZ77" s="27">
        <v>291.64</v>
      </c>
      <c r="BA77" s="27">
        <v>286.16000000000003</v>
      </c>
      <c r="BB77" s="27">
        <v>299.37</v>
      </c>
      <c r="BC77" s="27">
        <v>292.12</v>
      </c>
      <c r="BD77" s="27">
        <v>0.23</v>
      </c>
      <c r="BE77" s="27">
        <v>0.22</v>
      </c>
      <c r="BF77" s="27">
        <v>0.42</v>
      </c>
      <c r="BG77" s="27">
        <v>292.12</v>
      </c>
      <c r="BH77" s="27">
        <v>0.23</v>
      </c>
      <c r="BI77" s="27">
        <v>0.22</v>
      </c>
      <c r="BJ77" s="27">
        <v>0.42</v>
      </c>
      <c r="BK77" s="27">
        <v>4099.6099999999997</v>
      </c>
    </row>
    <row r="78" spans="1:63" x14ac:dyDescent="0.25">
      <c r="A78">
        <v>26</v>
      </c>
      <c r="B78" t="s">
        <v>33</v>
      </c>
      <c r="C78" t="s">
        <v>6</v>
      </c>
      <c r="D78" s="27">
        <v>0.03</v>
      </c>
      <c r="E78" s="27">
        <v>0.09</v>
      </c>
      <c r="F78" s="27">
        <v>0.04</v>
      </c>
      <c r="G78" s="27">
        <v>0.12</v>
      </c>
      <c r="H78" s="27">
        <v>294.18</v>
      </c>
      <c r="I78" s="27">
        <v>290.75</v>
      </c>
      <c r="J78" s="27">
        <v>298.8</v>
      </c>
      <c r="K78" s="27">
        <v>295.82</v>
      </c>
      <c r="L78" s="27">
        <v>1.81</v>
      </c>
      <c r="M78" s="27">
        <v>2.4900000000000002</v>
      </c>
      <c r="N78" s="27">
        <v>1.18</v>
      </c>
      <c r="O78" s="27">
        <v>0</v>
      </c>
      <c r="P78" s="27">
        <v>0.21</v>
      </c>
      <c r="Q78" s="27">
        <v>0.04</v>
      </c>
      <c r="R78" s="27">
        <v>0.25</v>
      </c>
      <c r="S78" s="27">
        <v>286.85000000000002</v>
      </c>
      <c r="T78" s="27">
        <v>283.73</v>
      </c>
      <c r="U78" s="27">
        <v>291.07</v>
      </c>
      <c r="V78" s="27">
        <v>287.43</v>
      </c>
      <c r="W78" s="27">
        <v>1.89</v>
      </c>
      <c r="X78" s="27">
        <v>2.3199999999999998</v>
      </c>
      <c r="Y78" s="27">
        <v>1.37</v>
      </c>
      <c r="Z78" s="27">
        <v>0.02</v>
      </c>
      <c r="AA78" s="27">
        <v>7.0000000000000007E-2</v>
      </c>
      <c r="AB78" s="27">
        <v>0.02</v>
      </c>
      <c r="AC78" s="27">
        <v>0.1</v>
      </c>
      <c r="AD78" s="27">
        <v>293.58999999999997</v>
      </c>
      <c r="AE78" s="27">
        <v>289.77999999999997</v>
      </c>
      <c r="AF78" s="27">
        <v>298.66000000000003</v>
      </c>
      <c r="AG78" s="27">
        <v>294.64</v>
      </c>
      <c r="AH78" s="27">
        <v>1.81</v>
      </c>
      <c r="AI78" s="27">
        <v>2.54</v>
      </c>
      <c r="AJ78" s="27">
        <v>1.22</v>
      </c>
      <c r="AK78" s="27">
        <v>0.08</v>
      </c>
      <c r="AL78" s="27">
        <v>0</v>
      </c>
      <c r="AM78" s="27">
        <v>0.05</v>
      </c>
      <c r="AN78" s="27">
        <v>0.05</v>
      </c>
      <c r="AO78" s="27">
        <v>301.3</v>
      </c>
      <c r="AP78" s="27">
        <v>297.76</v>
      </c>
      <c r="AQ78" s="27">
        <v>306.01</v>
      </c>
      <c r="AR78" s="27">
        <v>304.45999999999998</v>
      </c>
      <c r="AS78" s="27">
        <v>2.0299999999999998</v>
      </c>
      <c r="AT78" s="27">
        <v>2.82</v>
      </c>
      <c r="AU78" s="27">
        <v>1.45</v>
      </c>
      <c r="AV78" s="27">
        <v>0.03</v>
      </c>
      <c r="AW78" s="27">
        <v>0.06</v>
      </c>
      <c r="AX78" s="27">
        <v>0.03</v>
      </c>
      <c r="AY78" s="27">
        <v>0.1</v>
      </c>
      <c r="AZ78" s="27">
        <v>294.95999999999998</v>
      </c>
      <c r="BA78" s="27">
        <v>291.7</v>
      </c>
      <c r="BB78" s="27">
        <v>299.42</v>
      </c>
      <c r="BC78" s="27">
        <v>296.74</v>
      </c>
      <c r="BD78" s="27">
        <v>1.67</v>
      </c>
      <c r="BE78" s="27">
        <v>2.4500000000000002</v>
      </c>
      <c r="BF78" s="27">
        <v>0.86</v>
      </c>
      <c r="BG78" s="27">
        <v>296.74</v>
      </c>
      <c r="BH78" s="27">
        <v>1.67</v>
      </c>
      <c r="BI78" s="27">
        <v>2.4500000000000002</v>
      </c>
      <c r="BJ78" s="27">
        <v>0.86</v>
      </c>
      <c r="BK78" s="27">
        <v>2.69</v>
      </c>
    </row>
    <row r="79" spans="1:63" x14ac:dyDescent="0.25">
      <c r="A79">
        <v>26</v>
      </c>
      <c r="B79" t="s">
        <v>33</v>
      </c>
      <c r="C79" t="s">
        <v>7</v>
      </c>
      <c r="D79" s="27">
        <v>0.6</v>
      </c>
      <c r="E79" s="27">
        <v>1.7</v>
      </c>
      <c r="F79" s="27">
        <v>0.7</v>
      </c>
      <c r="G79" s="27">
        <v>2.4</v>
      </c>
      <c r="H79" s="27">
        <v>291.77</v>
      </c>
      <c r="I79" s="27">
        <v>287.14</v>
      </c>
      <c r="J79" s="27">
        <v>298.14</v>
      </c>
      <c r="K79" s="27">
        <v>292.72000000000003</v>
      </c>
      <c r="L79" s="27">
        <v>0.69</v>
      </c>
      <c r="M79" s="27">
        <v>1.1499999999999999</v>
      </c>
      <c r="N79" s="27">
        <v>0.39</v>
      </c>
      <c r="O79" s="27">
        <v>0.01</v>
      </c>
      <c r="P79" s="27">
        <v>4.4000000000000004</v>
      </c>
      <c r="Q79" s="27">
        <v>0.89</v>
      </c>
      <c r="R79" s="27">
        <v>5.29</v>
      </c>
      <c r="S79" s="27">
        <v>283.05</v>
      </c>
      <c r="T79" s="27">
        <v>278.77999999999997</v>
      </c>
      <c r="U79" s="27">
        <v>289.10000000000002</v>
      </c>
      <c r="V79" s="27">
        <v>283.20999999999998</v>
      </c>
      <c r="W79" s="27">
        <v>0.68</v>
      </c>
      <c r="X79" s="27">
        <v>0.97</v>
      </c>
      <c r="Y79" s="27">
        <v>0.42</v>
      </c>
      <c r="Z79" s="27">
        <v>0.27</v>
      </c>
      <c r="AA79" s="27">
        <v>1.25</v>
      </c>
      <c r="AB79" s="27">
        <v>0.41</v>
      </c>
      <c r="AC79" s="27">
        <v>1.66</v>
      </c>
      <c r="AD79" s="27">
        <v>291.48</v>
      </c>
      <c r="AE79" s="27">
        <v>286.36</v>
      </c>
      <c r="AF79" s="27">
        <v>298.37</v>
      </c>
      <c r="AG79" s="27">
        <v>292</v>
      </c>
      <c r="AH79" s="27">
        <v>0.73</v>
      </c>
      <c r="AI79" s="27">
        <v>1.2</v>
      </c>
      <c r="AJ79" s="27">
        <v>0.48</v>
      </c>
      <c r="AK79" s="27">
        <v>1.55</v>
      </c>
      <c r="AL79" s="27">
        <v>0.01</v>
      </c>
      <c r="AM79" s="27">
        <v>0.93</v>
      </c>
      <c r="AN79" s="27">
        <v>0.93</v>
      </c>
      <c r="AO79" s="27">
        <v>300.14</v>
      </c>
      <c r="AP79" s="27">
        <v>295.58999999999997</v>
      </c>
      <c r="AQ79" s="27">
        <v>306.23</v>
      </c>
      <c r="AR79" s="27">
        <v>302.43</v>
      </c>
      <c r="AS79" s="27">
        <v>0.9</v>
      </c>
      <c r="AT79" s="27">
        <v>1.41</v>
      </c>
      <c r="AU79" s="27">
        <v>0.6</v>
      </c>
      <c r="AV79" s="27">
        <v>0.56000000000000005</v>
      </c>
      <c r="AW79" s="27">
        <v>1.1499999999999999</v>
      </c>
      <c r="AX79" s="27">
        <v>0.56999999999999995</v>
      </c>
      <c r="AY79" s="27">
        <v>1.72</v>
      </c>
      <c r="AZ79" s="27">
        <v>292.38</v>
      </c>
      <c r="BA79" s="27">
        <v>287.83</v>
      </c>
      <c r="BB79" s="27">
        <v>298.83999999999997</v>
      </c>
      <c r="BC79" s="27">
        <v>293.20999999999998</v>
      </c>
      <c r="BD79" s="27">
        <v>0.64</v>
      </c>
      <c r="BE79" s="27">
        <v>1.2</v>
      </c>
      <c r="BF79" s="27">
        <v>0.25</v>
      </c>
      <c r="BG79" s="27">
        <v>293.20999999999998</v>
      </c>
      <c r="BH79" s="27">
        <v>0.64</v>
      </c>
      <c r="BI79" s="27">
        <v>1.2</v>
      </c>
      <c r="BJ79" s="27">
        <v>0.25</v>
      </c>
      <c r="BK79" s="27">
        <v>148.58000000000001</v>
      </c>
    </row>
    <row r="80" spans="1:63" x14ac:dyDescent="0.25">
      <c r="A80">
        <v>26</v>
      </c>
      <c r="B80" t="s">
        <v>33</v>
      </c>
      <c r="C80" t="s">
        <v>8</v>
      </c>
      <c r="D80" s="27">
        <v>5.94</v>
      </c>
      <c r="E80" s="27">
        <v>21.52</v>
      </c>
      <c r="F80" s="27">
        <v>7.87</v>
      </c>
      <c r="G80" s="27">
        <v>29.39</v>
      </c>
      <c r="H80" s="27">
        <v>291.45999999999998</v>
      </c>
      <c r="I80" s="27">
        <v>286.44</v>
      </c>
      <c r="J80" s="27">
        <v>298.26</v>
      </c>
      <c r="K80" s="27">
        <v>292.31</v>
      </c>
      <c r="L80" s="27">
        <v>0.3</v>
      </c>
      <c r="M80" s="27">
        <v>0.4</v>
      </c>
      <c r="N80" s="27">
        <v>0.41</v>
      </c>
      <c r="O80" s="27">
        <v>0.01</v>
      </c>
      <c r="P80" s="27">
        <v>59.55</v>
      </c>
      <c r="Q80" s="27">
        <v>11.91</v>
      </c>
      <c r="R80" s="27">
        <v>71.459999999999994</v>
      </c>
      <c r="S80" s="27">
        <v>282.69</v>
      </c>
      <c r="T80" s="27">
        <v>278.08</v>
      </c>
      <c r="U80" s="27">
        <v>289.24</v>
      </c>
      <c r="V80" s="27">
        <v>282.81</v>
      </c>
      <c r="W80" s="27">
        <v>0.27</v>
      </c>
      <c r="X80" s="27">
        <v>0.25</v>
      </c>
      <c r="Y80" s="27">
        <v>0.45</v>
      </c>
      <c r="Z80" s="27">
        <v>1.85</v>
      </c>
      <c r="AA80" s="27">
        <v>13.46</v>
      </c>
      <c r="AB80" s="27">
        <v>3.8</v>
      </c>
      <c r="AC80" s="27">
        <v>17.27</v>
      </c>
      <c r="AD80" s="27">
        <v>291.20999999999998</v>
      </c>
      <c r="AE80" s="27">
        <v>285.70999999999998</v>
      </c>
      <c r="AF80" s="27">
        <v>298.47000000000003</v>
      </c>
      <c r="AG80" s="27">
        <v>291.68</v>
      </c>
      <c r="AH80" s="27">
        <v>0.31</v>
      </c>
      <c r="AI80" s="27">
        <v>0.41</v>
      </c>
      <c r="AJ80" s="27">
        <v>0.47</v>
      </c>
      <c r="AK80" s="27">
        <v>17.71</v>
      </c>
      <c r="AL80" s="27">
        <v>0.02</v>
      </c>
      <c r="AM80" s="27">
        <v>10.63</v>
      </c>
      <c r="AN80" s="27">
        <v>10.65</v>
      </c>
      <c r="AO80" s="27">
        <v>299.85000000000002</v>
      </c>
      <c r="AP80" s="27">
        <v>294.94</v>
      </c>
      <c r="AQ80" s="27">
        <v>306.25</v>
      </c>
      <c r="AR80" s="27">
        <v>301.95999999999998</v>
      </c>
      <c r="AS80" s="27">
        <v>0.49</v>
      </c>
      <c r="AT80" s="27">
        <v>0.64</v>
      </c>
      <c r="AU80" s="27">
        <v>0.54</v>
      </c>
      <c r="AV80" s="27">
        <v>4.18</v>
      </c>
      <c r="AW80" s="27">
        <v>13.17</v>
      </c>
      <c r="AX80" s="27">
        <v>5.14</v>
      </c>
      <c r="AY80" s="27">
        <v>18.309999999999999</v>
      </c>
      <c r="AZ80" s="27">
        <v>292.06</v>
      </c>
      <c r="BA80" s="27">
        <v>287.02999999999997</v>
      </c>
      <c r="BB80" s="27">
        <v>299.07</v>
      </c>
      <c r="BC80" s="27">
        <v>292.77</v>
      </c>
      <c r="BD80" s="27">
        <v>0.28999999999999998</v>
      </c>
      <c r="BE80" s="27">
        <v>0.47</v>
      </c>
      <c r="BF80" s="27">
        <v>0.37</v>
      </c>
      <c r="BG80" s="27">
        <v>292.77</v>
      </c>
      <c r="BH80" s="27">
        <v>0.28999999999999998</v>
      </c>
      <c r="BI80" s="27">
        <v>0.47</v>
      </c>
      <c r="BJ80" s="27">
        <v>0.37</v>
      </c>
      <c r="BK80" s="27">
        <v>6567.06</v>
      </c>
    </row>
    <row r="81" spans="1:63" x14ac:dyDescent="0.25">
      <c r="A81">
        <v>27</v>
      </c>
      <c r="B81" t="s">
        <v>34</v>
      </c>
      <c r="C81" t="s">
        <v>6</v>
      </c>
      <c r="D81" s="27">
        <v>0.04</v>
      </c>
      <c r="E81" s="27">
        <v>0</v>
      </c>
      <c r="F81" s="27">
        <v>0.02</v>
      </c>
      <c r="G81" s="27">
        <v>0.02</v>
      </c>
      <c r="H81" s="27">
        <v>301.2</v>
      </c>
      <c r="I81" s="27">
        <v>298.35000000000002</v>
      </c>
      <c r="J81" s="27">
        <v>305.8</v>
      </c>
      <c r="K81" s="27">
        <v>305.14</v>
      </c>
      <c r="L81" s="27">
        <v>1.36</v>
      </c>
      <c r="M81" s="27">
        <v>2.11</v>
      </c>
      <c r="N81" s="27">
        <v>0.43</v>
      </c>
      <c r="O81" s="27">
        <v>0.01</v>
      </c>
      <c r="P81" s="27">
        <v>0</v>
      </c>
      <c r="Q81" s="27">
        <v>0.01</v>
      </c>
      <c r="R81" s="27">
        <v>0.01</v>
      </c>
      <c r="S81" s="27">
        <v>300.67</v>
      </c>
      <c r="T81" s="27">
        <v>297.95</v>
      </c>
      <c r="U81" s="27">
        <v>305</v>
      </c>
      <c r="V81" s="27">
        <v>304.10000000000002</v>
      </c>
      <c r="W81" s="27">
        <v>1.31</v>
      </c>
      <c r="X81" s="27">
        <v>2.0299999999999998</v>
      </c>
      <c r="Y81" s="27">
        <v>0.42</v>
      </c>
      <c r="Z81" s="27">
        <v>7.0000000000000007E-2</v>
      </c>
      <c r="AA81" s="27">
        <v>0</v>
      </c>
      <c r="AB81" s="27">
        <v>0.04</v>
      </c>
      <c r="AC81" s="27">
        <v>0.04</v>
      </c>
      <c r="AD81" s="27">
        <v>301.64</v>
      </c>
      <c r="AE81" s="27">
        <v>298.73</v>
      </c>
      <c r="AF81" s="27">
        <v>306.36</v>
      </c>
      <c r="AG81" s="27">
        <v>306.08999999999997</v>
      </c>
      <c r="AH81" s="27">
        <v>1.41</v>
      </c>
      <c r="AI81" s="27">
        <v>2.19</v>
      </c>
      <c r="AJ81" s="27">
        <v>0.44</v>
      </c>
      <c r="AK81" s="27">
        <v>0.02</v>
      </c>
      <c r="AL81" s="27">
        <v>0</v>
      </c>
      <c r="AM81" s="27">
        <v>0.01</v>
      </c>
      <c r="AN81" s="27">
        <v>0.01</v>
      </c>
      <c r="AO81" s="27">
        <v>301.24</v>
      </c>
      <c r="AP81" s="27">
        <v>298.37</v>
      </c>
      <c r="AQ81" s="27">
        <v>305.97000000000003</v>
      </c>
      <c r="AR81" s="27">
        <v>305.12</v>
      </c>
      <c r="AS81" s="27">
        <v>1.39</v>
      </c>
      <c r="AT81" s="27">
        <v>2.15</v>
      </c>
      <c r="AU81" s="27">
        <v>0.47</v>
      </c>
      <c r="AV81" s="27">
        <v>0.04</v>
      </c>
      <c r="AW81" s="27">
        <v>0</v>
      </c>
      <c r="AX81" s="27">
        <v>0.03</v>
      </c>
      <c r="AY81" s="27">
        <v>0.03</v>
      </c>
      <c r="AZ81" s="27">
        <v>301.23</v>
      </c>
      <c r="BA81" s="27">
        <v>298.33999999999997</v>
      </c>
      <c r="BB81" s="27">
        <v>305.87</v>
      </c>
      <c r="BC81" s="27">
        <v>305.24</v>
      </c>
      <c r="BD81" s="27">
        <v>1.33</v>
      </c>
      <c r="BE81" s="27">
        <v>2.08</v>
      </c>
      <c r="BF81" s="27">
        <v>0.39</v>
      </c>
      <c r="BG81" s="27">
        <v>305.24</v>
      </c>
      <c r="BH81" s="27">
        <v>1.33</v>
      </c>
      <c r="BI81" s="27">
        <v>2.08</v>
      </c>
      <c r="BJ81" s="27">
        <v>0.39</v>
      </c>
      <c r="BK81" s="27">
        <v>125.62</v>
      </c>
    </row>
    <row r="82" spans="1:63" x14ac:dyDescent="0.25">
      <c r="A82">
        <v>27</v>
      </c>
      <c r="B82" t="s">
        <v>34</v>
      </c>
      <c r="C82" t="s">
        <v>7</v>
      </c>
      <c r="D82" s="27">
        <v>0</v>
      </c>
      <c r="E82" s="27">
        <v>0.04</v>
      </c>
      <c r="F82" s="27">
        <v>0.01</v>
      </c>
      <c r="G82" s="27">
        <v>0.04</v>
      </c>
      <c r="H82" s="27">
        <v>300.01</v>
      </c>
      <c r="I82" s="27">
        <v>296.72000000000003</v>
      </c>
      <c r="J82" s="27">
        <v>305.26</v>
      </c>
      <c r="K82" s="27">
        <v>302.92</v>
      </c>
      <c r="L82" s="27">
        <v>0.62</v>
      </c>
      <c r="M82" s="27">
        <v>0.83</v>
      </c>
      <c r="N82" s="27">
        <v>0.59</v>
      </c>
      <c r="O82" s="27">
        <v>0</v>
      </c>
      <c r="P82" s="27">
        <v>0.14000000000000001</v>
      </c>
      <c r="Q82" s="27">
        <v>0.03</v>
      </c>
      <c r="R82" s="27">
        <v>0.17</v>
      </c>
      <c r="S82" s="27">
        <v>298.52999999999997</v>
      </c>
      <c r="T82" s="27">
        <v>295.01</v>
      </c>
      <c r="U82" s="27">
        <v>304.17</v>
      </c>
      <c r="V82" s="27">
        <v>300.48</v>
      </c>
      <c r="W82" s="27">
        <v>0.67</v>
      </c>
      <c r="X82" s="27">
        <v>0.88</v>
      </c>
      <c r="Y82" s="27">
        <v>0.66</v>
      </c>
      <c r="Z82" s="27">
        <v>0</v>
      </c>
      <c r="AA82" s="27">
        <v>0</v>
      </c>
      <c r="AB82" s="27">
        <v>0</v>
      </c>
      <c r="AC82" s="27">
        <v>0</v>
      </c>
      <c r="AD82" s="27">
        <v>300.86</v>
      </c>
      <c r="AE82" s="27">
        <v>297.29000000000002</v>
      </c>
      <c r="AF82" s="27">
        <v>306.45999999999998</v>
      </c>
      <c r="AG82" s="27">
        <v>303.88</v>
      </c>
      <c r="AH82" s="27">
        <v>0.69</v>
      </c>
      <c r="AI82" s="27">
        <v>0.92</v>
      </c>
      <c r="AJ82" s="27">
        <v>0.67</v>
      </c>
      <c r="AK82" s="27">
        <v>0</v>
      </c>
      <c r="AL82" s="27">
        <v>0</v>
      </c>
      <c r="AM82" s="27">
        <v>0</v>
      </c>
      <c r="AN82" s="27">
        <v>0</v>
      </c>
      <c r="AO82" s="27">
        <v>300.61</v>
      </c>
      <c r="AP82" s="27">
        <v>297.68</v>
      </c>
      <c r="AQ82" s="27">
        <v>305.33</v>
      </c>
      <c r="AR82" s="27">
        <v>304.22000000000003</v>
      </c>
      <c r="AS82" s="27">
        <v>0.56000000000000005</v>
      </c>
      <c r="AT82" s="27">
        <v>0.75</v>
      </c>
      <c r="AU82" s="27">
        <v>0.52</v>
      </c>
      <c r="AV82" s="27">
        <v>0</v>
      </c>
      <c r="AW82" s="27">
        <v>0</v>
      </c>
      <c r="AX82" s="27">
        <v>0</v>
      </c>
      <c r="AY82" s="27">
        <v>0</v>
      </c>
      <c r="AZ82" s="27">
        <v>300.02</v>
      </c>
      <c r="BA82" s="27">
        <v>296.92</v>
      </c>
      <c r="BB82" s="27">
        <v>305.07</v>
      </c>
      <c r="BC82" s="27">
        <v>303.10000000000002</v>
      </c>
      <c r="BD82" s="27">
        <v>0.59</v>
      </c>
      <c r="BE82" s="27">
        <v>0.8</v>
      </c>
      <c r="BF82" s="27">
        <v>0.56000000000000005</v>
      </c>
      <c r="BG82" s="27">
        <v>303.10000000000002</v>
      </c>
      <c r="BH82" s="27">
        <v>0.59</v>
      </c>
      <c r="BI82" s="27">
        <v>0.8</v>
      </c>
      <c r="BJ82" s="27">
        <v>0.56000000000000005</v>
      </c>
      <c r="BK82" s="27">
        <v>13048.6</v>
      </c>
    </row>
    <row r="83" spans="1:63" x14ac:dyDescent="0.25">
      <c r="A83">
        <v>27</v>
      </c>
      <c r="B83" t="s">
        <v>34</v>
      </c>
      <c r="C83" t="s">
        <v>8</v>
      </c>
      <c r="D83" s="27">
        <v>0</v>
      </c>
      <c r="E83" s="27">
        <v>0.08</v>
      </c>
      <c r="F83" s="27">
        <v>0.02</v>
      </c>
      <c r="G83" s="27">
        <v>0.09</v>
      </c>
      <c r="H83" s="27">
        <v>299.79000000000002</v>
      </c>
      <c r="I83" s="27">
        <v>296.64</v>
      </c>
      <c r="J83" s="27">
        <v>304.76</v>
      </c>
      <c r="K83" s="27">
        <v>302.76</v>
      </c>
      <c r="L83" s="27">
        <v>0.42</v>
      </c>
      <c r="M83" s="27">
        <v>0.71</v>
      </c>
      <c r="N83" s="27">
        <v>0.21</v>
      </c>
      <c r="O83" s="27">
        <v>0</v>
      </c>
      <c r="P83" s="27">
        <v>0.31</v>
      </c>
      <c r="Q83" s="27">
        <v>0.06</v>
      </c>
      <c r="R83" s="27">
        <v>0.38</v>
      </c>
      <c r="S83" s="27">
        <v>298.29000000000002</v>
      </c>
      <c r="T83" s="27">
        <v>294.91000000000003</v>
      </c>
      <c r="U83" s="27">
        <v>303.64999999999998</v>
      </c>
      <c r="V83" s="27">
        <v>300.3</v>
      </c>
      <c r="W83" s="27">
        <v>0.42</v>
      </c>
      <c r="X83" s="27">
        <v>0.72</v>
      </c>
      <c r="Y83" s="27">
        <v>0.23</v>
      </c>
      <c r="Z83" s="27">
        <v>0</v>
      </c>
      <c r="AA83" s="27">
        <v>0</v>
      </c>
      <c r="AB83" s="27">
        <v>0</v>
      </c>
      <c r="AC83" s="27">
        <v>0</v>
      </c>
      <c r="AD83" s="27">
        <v>300.62</v>
      </c>
      <c r="AE83" s="27">
        <v>297.19</v>
      </c>
      <c r="AF83" s="27">
        <v>305.89999999999998</v>
      </c>
      <c r="AG83" s="27">
        <v>303.75</v>
      </c>
      <c r="AH83" s="27">
        <v>0.49</v>
      </c>
      <c r="AI83" s="27">
        <v>0.8</v>
      </c>
      <c r="AJ83" s="27">
        <v>0.25</v>
      </c>
      <c r="AK83" s="27">
        <v>0</v>
      </c>
      <c r="AL83" s="27">
        <v>0</v>
      </c>
      <c r="AM83" s="27">
        <v>0</v>
      </c>
      <c r="AN83" s="27">
        <v>0</v>
      </c>
      <c r="AO83" s="27">
        <v>300.41000000000003</v>
      </c>
      <c r="AP83" s="27">
        <v>297.60000000000002</v>
      </c>
      <c r="AQ83" s="27">
        <v>304.85000000000002</v>
      </c>
      <c r="AR83" s="27">
        <v>304.02</v>
      </c>
      <c r="AS83" s="27">
        <v>0.39</v>
      </c>
      <c r="AT83" s="27">
        <v>0.64</v>
      </c>
      <c r="AU83" s="27">
        <v>0.18</v>
      </c>
      <c r="AV83" s="27">
        <v>0</v>
      </c>
      <c r="AW83" s="27">
        <v>0</v>
      </c>
      <c r="AX83" s="27">
        <v>0</v>
      </c>
      <c r="AY83" s="27">
        <v>0</v>
      </c>
      <c r="AZ83" s="27">
        <v>299.85000000000002</v>
      </c>
      <c r="BA83" s="27">
        <v>296.86</v>
      </c>
      <c r="BB83" s="27">
        <v>304.63</v>
      </c>
      <c r="BC83" s="27">
        <v>302.95</v>
      </c>
      <c r="BD83" s="27">
        <v>0.43</v>
      </c>
      <c r="BE83" s="27">
        <v>0.71</v>
      </c>
      <c r="BF83" s="27">
        <v>0.22</v>
      </c>
      <c r="BG83" s="27">
        <v>302.95</v>
      </c>
      <c r="BH83" s="27">
        <v>0.43</v>
      </c>
      <c r="BI83" s="27">
        <v>0.71</v>
      </c>
      <c r="BJ83" s="27">
        <v>0.22</v>
      </c>
      <c r="BK83" s="27">
        <v>50119.51</v>
      </c>
    </row>
    <row r="84" spans="1:63" x14ac:dyDescent="0.25">
      <c r="A84">
        <v>28</v>
      </c>
      <c r="B84" t="s">
        <v>35</v>
      </c>
      <c r="C84" t="s">
        <v>6</v>
      </c>
      <c r="D84" s="27" t="s">
        <v>385</v>
      </c>
      <c r="E84" s="27" t="s">
        <v>385</v>
      </c>
      <c r="F84" s="27" t="s">
        <v>385</v>
      </c>
      <c r="G84" s="27" t="s">
        <v>385</v>
      </c>
      <c r="H84" s="27" t="s">
        <v>385</v>
      </c>
      <c r="I84" s="27" t="s">
        <v>385</v>
      </c>
      <c r="J84" s="27" t="s">
        <v>385</v>
      </c>
      <c r="K84" s="27" t="s">
        <v>385</v>
      </c>
      <c r="L84" s="27" t="s">
        <v>385</v>
      </c>
      <c r="M84" s="27" t="s">
        <v>385</v>
      </c>
      <c r="N84" s="27" t="s">
        <v>385</v>
      </c>
      <c r="O84" s="27" t="s">
        <v>385</v>
      </c>
      <c r="P84" s="27" t="s">
        <v>385</v>
      </c>
      <c r="Q84" s="27" t="s">
        <v>385</v>
      </c>
      <c r="R84" s="27" t="s">
        <v>385</v>
      </c>
      <c r="S84" s="27" t="s">
        <v>385</v>
      </c>
      <c r="T84" s="27" t="s">
        <v>385</v>
      </c>
      <c r="U84" s="27" t="s">
        <v>385</v>
      </c>
      <c r="V84" s="27" t="s">
        <v>385</v>
      </c>
      <c r="W84" s="27" t="s">
        <v>385</v>
      </c>
      <c r="X84" s="27" t="s">
        <v>385</v>
      </c>
      <c r="Y84" s="27" t="s">
        <v>385</v>
      </c>
      <c r="Z84" s="27" t="s">
        <v>385</v>
      </c>
      <c r="AA84" s="27" t="s">
        <v>385</v>
      </c>
      <c r="AB84" s="27" t="s">
        <v>385</v>
      </c>
      <c r="AC84" s="27" t="s">
        <v>385</v>
      </c>
      <c r="AD84" s="27" t="s">
        <v>385</v>
      </c>
      <c r="AE84" s="27" t="s">
        <v>385</v>
      </c>
      <c r="AF84" s="27" t="s">
        <v>385</v>
      </c>
      <c r="AG84" s="27" t="s">
        <v>385</v>
      </c>
      <c r="AH84" s="27" t="s">
        <v>385</v>
      </c>
      <c r="AI84" s="27" t="s">
        <v>385</v>
      </c>
      <c r="AJ84" s="27" t="s">
        <v>385</v>
      </c>
      <c r="AK84" s="27" t="s">
        <v>385</v>
      </c>
      <c r="AL84" s="27" t="s">
        <v>385</v>
      </c>
      <c r="AM84" s="27" t="s">
        <v>385</v>
      </c>
      <c r="AN84" s="27" t="s">
        <v>385</v>
      </c>
      <c r="AO84" s="27" t="s">
        <v>385</v>
      </c>
      <c r="AP84" s="27" t="s">
        <v>385</v>
      </c>
      <c r="AQ84" s="27" t="s">
        <v>385</v>
      </c>
      <c r="AR84" s="27" t="s">
        <v>385</v>
      </c>
      <c r="AS84" s="27" t="s">
        <v>385</v>
      </c>
      <c r="AT84" s="27" t="s">
        <v>385</v>
      </c>
      <c r="AU84" s="27" t="s">
        <v>385</v>
      </c>
      <c r="AV84" s="27" t="s">
        <v>385</v>
      </c>
      <c r="AW84" s="27" t="s">
        <v>385</v>
      </c>
      <c r="AX84" s="27" t="s">
        <v>385</v>
      </c>
      <c r="AY84" s="27" t="s">
        <v>385</v>
      </c>
      <c r="AZ84" s="27" t="s">
        <v>385</v>
      </c>
      <c r="BA84" s="27" t="s">
        <v>385</v>
      </c>
      <c r="BB84" s="27" t="s">
        <v>385</v>
      </c>
      <c r="BC84" s="27" t="s">
        <v>385</v>
      </c>
      <c r="BD84" s="27" t="s">
        <v>385</v>
      </c>
      <c r="BE84" s="27" t="s">
        <v>385</v>
      </c>
      <c r="BF84" s="27" t="s">
        <v>385</v>
      </c>
      <c r="BG84" s="27" t="s">
        <v>385</v>
      </c>
      <c r="BH84" s="27" t="s">
        <v>385</v>
      </c>
      <c r="BI84" s="27" t="s">
        <v>385</v>
      </c>
      <c r="BJ84" s="27" t="s">
        <v>385</v>
      </c>
      <c r="BK84" s="27" t="s">
        <v>385</v>
      </c>
    </row>
    <row r="85" spans="1:63" x14ac:dyDescent="0.25">
      <c r="A85">
        <v>28</v>
      </c>
      <c r="B85" t="s">
        <v>35</v>
      </c>
      <c r="C85" t="s">
        <v>7</v>
      </c>
      <c r="D85" s="27">
        <v>0</v>
      </c>
      <c r="E85" s="27">
        <v>21.38</v>
      </c>
      <c r="F85" s="27">
        <v>4.28</v>
      </c>
      <c r="G85" s="27">
        <v>25.65</v>
      </c>
      <c r="H85" s="27">
        <v>288.49</v>
      </c>
      <c r="I85" s="27">
        <v>284.32</v>
      </c>
      <c r="J85" s="27">
        <v>293.82</v>
      </c>
      <c r="K85" s="27">
        <v>288.8</v>
      </c>
      <c r="L85" s="27">
        <v>0.55000000000000004</v>
      </c>
      <c r="M85" s="27">
        <v>0.7</v>
      </c>
      <c r="N85" s="27">
        <v>0.68</v>
      </c>
      <c r="O85" s="27">
        <v>0</v>
      </c>
      <c r="P85" s="27">
        <v>52.04</v>
      </c>
      <c r="Q85" s="27">
        <v>10.41</v>
      </c>
      <c r="R85" s="27">
        <v>62.45</v>
      </c>
      <c r="S85" s="27">
        <v>281.10000000000002</v>
      </c>
      <c r="T85" s="27">
        <v>278.08999999999997</v>
      </c>
      <c r="U85" s="27">
        <v>285.31</v>
      </c>
      <c r="V85" s="27">
        <v>281.11</v>
      </c>
      <c r="W85" s="27">
        <v>0.6</v>
      </c>
      <c r="X85" s="27">
        <v>0.71</v>
      </c>
      <c r="Y85" s="27">
        <v>0.54</v>
      </c>
      <c r="Z85" s="27">
        <v>0</v>
      </c>
      <c r="AA85" s="27">
        <v>18.399999999999999</v>
      </c>
      <c r="AB85" s="27">
        <v>3.68</v>
      </c>
      <c r="AC85" s="27">
        <v>22.08</v>
      </c>
      <c r="AD85" s="27">
        <v>287.06</v>
      </c>
      <c r="AE85" s="27">
        <v>282.58</v>
      </c>
      <c r="AF85" s="27">
        <v>292.58</v>
      </c>
      <c r="AG85" s="27">
        <v>287.33999999999997</v>
      </c>
      <c r="AH85" s="27">
        <v>0.6</v>
      </c>
      <c r="AI85" s="27">
        <v>0.72</v>
      </c>
      <c r="AJ85" s="27">
        <v>0.86</v>
      </c>
      <c r="AK85" s="27">
        <v>0</v>
      </c>
      <c r="AL85" s="27">
        <v>0.33</v>
      </c>
      <c r="AM85" s="27">
        <v>7.0000000000000007E-2</v>
      </c>
      <c r="AN85" s="27">
        <v>0.4</v>
      </c>
      <c r="AO85" s="27">
        <v>296.63</v>
      </c>
      <c r="AP85" s="27">
        <v>291.22000000000003</v>
      </c>
      <c r="AQ85" s="27">
        <v>303.05</v>
      </c>
      <c r="AR85" s="27">
        <v>297.20999999999998</v>
      </c>
      <c r="AS85" s="27">
        <v>0.69</v>
      </c>
      <c r="AT85" s="27">
        <v>0.84</v>
      </c>
      <c r="AU85" s="27">
        <v>1</v>
      </c>
      <c r="AV85" s="27">
        <v>0</v>
      </c>
      <c r="AW85" s="27">
        <v>14.88</v>
      </c>
      <c r="AX85" s="27">
        <v>2.97</v>
      </c>
      <c r="AY85" s="27">
        <v>17.850000000000001</v>
      </c>
      <c r="AZ85" s="27">
        <v>289.14</v>
      </c>
      <c r="BA85" s="27">
        <v>285.36</v>
      </c>
      <c r="BB85" s="27">
        <v>294.32</v>
      </c>
      <c r="BC85" s="27">
        <v>289.5</v>
      </c>
      <c r="BD85" s="27">
        <v>0.46</v>
      </c>
      <c r="BE85" s="27">
        <v>0.66</v>
      </c>
      <c r="BF85" s="27">
        <v>0.51</v>
      </c>
      <c r="BG85" s="27">
        <v>289.5</v>
      </c>
      <c r="BH85" s="27">
        <v>0.46</v>
      </c>
      <c r="BI85" s="27">
        <v>0.66</v>
      </c>
      <c r="BJ85" s="27">
        <v>0.51</v>
      </c>
      <c r="BK85" s="27">
        <v>1721</v>
      </c>
    </row>
    <row r="86" spans="1:63" x14ac:dyDescent="0.25">
      <c r="A86">
        <v>28</v>
      </c>
      <c r="B86" t="s">
        <v>35</v>
      </c>
      <c r="C86" t="s">
        <v>8</v>
      </c>
      <c r="D86" s="27">
        <v>0</v>
      </c>
      <c r="E86" s="27">
        <v>41.46</v>
      </c>
      <c r="F86" s="27">
        <v>8.2899999999999991</v>
      </c>
      <c r="G86" s="27">
        <v>49.75</v>
      </c>
      <c r="H86" s="27">
        <v>288.20999999999998</v>
      </c>
      <c r="I86" s="27">
        <v>284.02</v>
      </c>
      <c r="J86" s="27">
        <v>293.45999999999998</v>
      </c>
      <c r="K86" s="27">
        <v>288.52999999999997</v>
      </c>
      <c r="L86" s="27">
        <v>0.18</v>
      </c>
      <c r="M86" s="27">
        <v>0.21</v>
      </c>
      <c r="N86" s="27">
        <v>0.39</v>
      </c>
      <c r="O86" s="27">
        <v>0</v>
      </c>
      <c r="P86" s="27">
        <v>118.8</v>
      </c>
      <c r="Q86" s="27">
        <v>23.76</v>
      </c>
      <c r="R86" s="27">
        <v>142.56</v>
      </c>
      <c r="S86" s="27">
        <v>280.74</v>
      </c>
      <c r="T86" s="27">
        <v>277.66000000000003</v>
      </c>
      <c r="U86" s="27">
        <v>285</v>
      </c>
      <c r="V86" s="27">
        <v>280.75</v>
      </c>
      <c r="W86" s="27">
        <v>0.11</v>
      </c>
      <c r="X86" s="27">
        <v>0.1</v>
      </c>
      <c r="Y86" s="27">
        <v>0.22</v>
      </c>
      <c r="Z86" s="27">
        <v>0</v>
      </c>
      <c r="AA86" s="27">
        <v>22.99</v>
      </c>
      <c r="AB86" s="27">
        <v>4.5999999999999996</v>
      </c>
      <c r="AC86" s="27">
        <v>27.59</v>
      </c>
      <c r="AD86" s="27">
        <v>286.70999999999998</v>
      </c>
      <c r="AE86" s="27">
        <v>282.23</v>
      </c>
      <c r="AF86" s="27">
        <v>292.11</v>
      </c>
      <c r="AG86" s="27">
        <v>286.98</v>
      </c>
      <c r="AH86" s="27">
        <v>0.19</v>
      </c>
      <c r="AI86" s="27">
        <v>0.2</v>
      </c>
      <c r="AJ86" s="27">
        <v>0.49</v>
      </c>
      <c r="AK86" s="27">
        <v>0</v>
      </c>
      <c r="AL86" s="27">
        <v>0.16</v>
      </c>
      <c r="AM86" s="27">
        <v>0.03</v>
      </c>
      <c r="AN86" s="27">
        <v>0.2</v>
      </c>
      <c r="AO86" s="27">
        <v>296.42</v>
      </c>
      <c r="AP86" s="27">
        <v>291.02</v>
      </c>
      <c r="AQ86" s="27">
        <v>302.62</v>
      </c>
      <c r="AR86" s="27">
        <v>297.02999999999997</v>
      </c>
      <c r="AS86" s="27">
        <v>0.41</v>
      </c>
      <c r="AT86" s="27">
        <v>0.43</v>
      </c>
      <c r="AU86" s="27">
        <v>0.72</v>
      </c>
      <c r="AV86" s="27">
        <v>0</v>
      </c>
      <c r="AW86" s="27">
        <v>24.49</v>
      </c>
      <c r="AX86" s="27">
        <v>4.8899999999999997</v>
      </c>
      <c r="AY86" s="27">
        <v>29.39</v>
      </c>
      <c r="AZ86" s="27">
        <v>288.97000000000003</v>
      </c>
      <c r="BA86" s="27">
        <v>285.14999999999998</v>
      </c>
      <c r="BB86" s="27">
        <v>294.08999999999997</v>
      </c>
      <c r="BC86" s="27">
        <v>289.33</v>
      </c>
      <c r="BD86" s="27">
        <v>0.17</v>
      </c>
      <c r="BE86" s="27">
        <v>0.23</v>
      </c>
      <c r="BF86" s="27">
        <v>0.32</v>
      </c>
      <c r="BG86" s="27">
        <v>289.33</v>
      </c>
      <c r="BH86" s="27">
        <v>0.17</v>
      </c>
      <c r="BI86" s="27">
        <v>0.23</v>
      </c>
      <c r="BJ86" s="27">
        <v>0.32</v>
      </c>
      <c r="BK86" s="27">
        <v>16771.09</v>
      </c>
    </row>
    <row r="87" spans="1:63" x14ac:dyDescent="0.25">
      <c r="A87">
        <v>29</v>
      </c>
      <c r="B87" t="s">
        <v>36</v>
      </c>
      <c r="C87" t="s">
        <v>6</v>
      </c>
      <c r="D87" s="27">
        <v>0</v>
      </c>
      <c r="E87" s="27">
        <v>0.39</v>
      </c>
      <c r="F87" s="27">
        <v>0.08</v>
      </c>
      <c r="G87" s="27">
        <v>0.47</v>
      </c>
      <c r="H87" s="27">
        <v>290.60000000000002</v>
      </c>
      <c r="I87" s="27">
        <v>286.73</v>
      </c>
      <c r="J87" s="27">
        <v>295.87</v>
      </c>
      <c r="K87" s="27">
        <v>291.07</v>
      </c>
      <c r="L87" s="27">
        <v>2.02</v>
      </c>
      <c r="M87" s="27">
        <v>3.33</v>
      </c>
      <c r="N87" s="27">
        <v>0.41</v>
      </c>
      <c r="O87" s="27">
        <v>0</v>
      </c>
      <c r="P87" s="27">
        <v>0.84</v>
      </c>
      <c r="Q87" s="27">
        <v>0.17</v>
      </c>
      <c r="R87" s="27">
        <v>1.01</v>
      </c>
      <c r="S87" s="27">
        <v>285.66000000000003</v>
      </c>
      <c r="T87" s="27">
        <v>282.55</v>
      </c>
      <c r="U87" s="27">
        <v>290.26</v>
      </c>
      <c r="V87" s="27">
        <v>285.74</v>
      </c>
      <c r="W87" s="27">
        <v>2.13</v>
      </c>
      <c r="X87" s="27">
        <v>3.34</v>
      </c>
      <c r="Y87" s="27">
        <v>0.31</v>
      </c>
      <c r="Z87" s="27">
        <v>0</v>
      </c>
      <c r="AA87" s="27">
        <v>0.4</v>
      </c>
      <c r="AB87" s="27">
        <v>0.08</v>
      </c>
      <c r="AC87" s="27">
        <v>0.48</v>
      </c>
      <c r="AD87" s="27">
        <v>289.5</v>
      </c>
      <c r="AE87" s="27">
        <v>285.51</v>
      </c>
      <c r="AF87" s="27">
        <v>294.93</v>
      </c>
      <c r="AG87" s="27">
        <v>289.98</v>
      </c>
      <c r="AH87" s="27">
        <v>2.2599999999999998</v>
      </c>
      <c r="AI87" s="27">
        <v>3.37</v>
      </c>
      <c r="AJ87" s="27">
        <v>1.1200000000000001</v>
      </c>
      <c r="AK87" s="27">
        <v>0.02</v>
      </c>
      <c r="AL87" s="27">
        <v>0.03</v>
      </c>
      <c r="AM87" s="27">
        <v>0.02</v>
      </c>
      <c r="AN87" s="27">
        <v>0.05</v>
      </c>
      <c r="AO87" s="27">
        <v>295.7</v>
      </c>
      <c r="AP87" s="27">
        <v>291</v>
      </c>
      <c r="AQ87" s="27">
        <v>301.48</v>
      </c>
      <c r="AR87" s="27">
        <v>296.44</v>
      </c>
      <c r="AS87" s="27">
        <v>2.06</v>
      </c>
      <c r="AT87" s="27">
        <v>3.42</v>
      </c>
      <c r="AU87" s="27">
        <v>0.66</v>
      </c>
      <c r="AV87" s="27">
        <v>0</v>
      </c>
      <c r="AW87" s="27">
        <v>0.27</v>
      </c>
      <c r="AX87" s="27">
        <v>0.06</v>
      </c>
      <c r="AY87" s="27">
        <v>0.33</v>
      </c>
      <c r="AZ87" s="27">
        <v>291.55</v>
      </c>
      <c r="BA87" s="27">
        <v>287.87</v>
      </c>
      <c r="BB87" s="27">
        <v>296.85000000000002</v>
      </c>
      <c r="BC87" s="27">
        <v>292.14</v>
      </c>
      <c r="BD87" s="27">
        <v>1.72</v>
      </c>
      <c r="BE87" s="27">
        <v>3.27</v>
      </c>
      <c r="BF87" s="27">
        <v>-0.36</v>
      </c>
      <c r="BG87" s="27">
        <v>292.14</v>
      </c>
      <c r="BH87" s="27">
        <v>1.72</v>
      </c>
      <c r="BI87" s="27">
        <v>3.27</v>
      </c>
      <c r="BJ87" s="27">
        <v>-0.36</v>
      </c>
      <c r="BK87" s="27">
        <v>8.99</v>
      </c>
    </row>
    <row r="88" spans="1:63" x14ac:dyDescent="0.25">
      <c r="A88">
        <v>29</v>
      </c>
      <c r="B88" t="s">
        <v>36</v>
      </c>
      <c r="C88" t="s">
        <v>7</v>
      </c>
      <c r="D88" s="27">
        <v>0.4</v>
      </c>
      <c r="E88" s="27">
        <v>16.079999999999998</v>
      </c>
      <c r="F88" s="27">
        <v>3.46</v>
      </c>
      <c r="G88" s="27">
        <v>19.53</v>
      </c>
      <c r="H88" s="27">
        <v>288.02</v>
      </c>
      <c r="I88" s="27">
        <v>282.32</v>
      </c>
      <c r="J88" s="27">
        <v>295.95</v>
      </c>
      <c r="K88" s="27">
        <v>288.12</v>
      </c>
      <c r="L88" s="27">
        <v>0.69</v>
      </c>
      <c r="M88" s="27">
        <v>1.1200000000000001</v>
      </c>
      <c r="N88" s="27">
        <v>0.45</v>
      </c>
      <c r="O88" s="27">
        <v>0</v>
      </c>
      <c r="P88" s="27">
        <v>38.31</v>
      </c>
      <c r="Q88" s="27">
        <v>7.66</v>
      </c>
      <c r="R88" s="27">
        <v>45.98</v>
      </c>
      <c r="S88" s="27">
        <v>280.14</v>
      </c>
      <c r="T88" s="27">
        <v>275.85000000000002</v>
      </c>
      <c r="U88" s="27">
        <v>286.92</v>
      </c>
      <c r="V88" s="27">
        <v>280.2</v>
      </c>
      <c r="W88" s="27">
        <v>0.83</v>
      </c>
      <c r="X88" s="27">
        <v>1.1399999999999999</v>
      </c>
      <c r="Y88" s="27">
        <v>0.54</v>
      </c>
      <c r="Z88" s="27">
        <v>0.05</v>
      </c>
      <c r="AA88" s="27">
        <v>14.49</v>
      </c>
      <c r="AB88" s="27">
        <v>2.93</v>
      </c>
      <c r="AC88" s="27">
        <v>17.420000000000002</v>
      </c>
      <c r="AD88" s="27">
        <v>287</v>
      </c>
      <c r="AE88" s="27">
        <v>281.01</v>
      </c>
      <c r="AF88" s="27">
        <v>294.99</v>
      </c>
      <c r="AG88" s="27">
        <v>287.17</v>
      </c>
      <c r="AH88" s="27">
        <v>0.73</v>
      </c>
      <c r="AI88" s="27">
        <v>1.06</v>
      </c>
      <c r="AJ88" s="27">
        <v>0.68</v>
      </c>
      <c r="AK88" s="27">
        <v>1.39</v>
      </c>
      <c r="AL88" s="27">
        <v>0.52</v>
      </c>
      <c r="AM88" s="27">
        <v>0.94</v>
      </c>
      <c r="AN88" s="27">
        <v>1.46</v>
      </c>
      <c r="AO88" s="27">
        <v>296.33</v>
      </c>
      <c r="AP88" s="27">
        <v>289.29000000000002</v>
      </c>
      <c r="AQ88" s="27">
        <v>305.02</v>
      </c>
      <c r="AR88" s="27">
        <v>296.31</v>
      </c>
      <c r="AS88" s="27">
        <v>0.76</v>
      </c>
      <c r="AT88" s="27">
        <v>1.23</v>
      </c>
      <c r="AU88" s="27">
        <v>0.59</v>
      </c>
      <c r="AV88" s="27">
        <v>0.16</v>
      </c>
      <c r="AW88" s="27">
        <v>10.88</v>
      </c>
      <c r="AX88" s="27">
        <v>2.27</v>
      </c>
      <c r="AY88" s="27">
        <v>13.15</v>
      </c>
      <c r="AZ88" s="27">
        <v>288.64</v>
      </c>
      <c r="BA88" s="27">
        <v>283.12</v>
      </c>
      <c r="BB88" s="27">
        <v>296.89</v>
      </c>
      <c r="BC88" s="27">
        <v>288.83</v>
      </c>
      <c r="BD88" s="27">
        <v>0.61</v>
      </c>
      <c r="BE88" s="27">
        <v>1.17</v>
      </c>
      <c r="BF88" s="27">
        <v>0.18</v>
      </c>
      <c r="BG88" s="27">
        <v>288.83</v>
      </c>
      <c r="BH88" s="27">
        <v>0.61</v>
      </c>
      <c r="BI88" s="27">
        <v>1.17</v>
      </c>
      <c r="BJ88" s="27">
        <v>0.18</v>
      </c>
      <c r="BK88" s="27">
        <v>1364.85</v>
      </c>
    </row>
    <row r="89" spans="1:63" x14ac:dyDescent="0.25">
      <c r="A89">
        <v>29</v>
      </c>
      <c r="B89" t="s">
        <v>36</v>
      </c>
      <c r="C89" t="s">
        <v>8</v>
      </c>
      <c r="D89" s="27">
        <v>0.85</v>
      </c>
      <c r="E89" s="27">
        <v>35.11</v>
      </c>
      <c r="F89" s="27">
        <v>7.53</v>
      </c>
      <c r="G89" s="27">
        <v>42.65</v>
      </c>
      <c r="H89" s="27">
        <v>287.33999999999997</v>
      </c>
      <c r="I89" s="27">
        <v>281.29000000000002</v>
      </c>
      <c r="J89" s="27">
        <v>295.76</v>
      </c>
      <c r="K89" s="27">
        <v>287.42</v>
      </c>
      <c r="L89" s="27">
        <v>0.3</v>
      </c>
      <c r="M89" s="27">
        <v>0.35</v>
      </c>
      <c r="N89" s="27">
        <v>0.57999999999999996</v>
      </c>
      <c r="O89" s="27">
        <v>0</v>
      </c>
      <c r="P89" s="27">
        <v>83.96</v>
      </c>
      <c r="Q89" s="27">
        <v>16.79</v>
      </c>
      <c r="R89" s="27">
        <v>100.75</v>
      </c>
      <c r="S89" s="27">
        <v>279.47000000000003</v>
      </c>
      <c r="T89" s="27">
        <v>274.91000000000003</v>
      </c>
      <c r="U89" s="27">
        <v>286.8</v>
      </c>
      <c r="V89" s="27">
        <v>279.52999999999997</v>
      </c>
      <c r="W89" s="27">
        <v>0.41</v>
      </c>
      <c r="X89" s="27">
        <v>0.4</v>
      </c>
      <c r="Y89" s="27">
        <v>0.69</v>
      </c>
      <c r="Z89" s="27">
        <v>7.0000000000000007E-2</v>
      </c>
      <c r="AA89" s="27">
        <v>30.55</v>
      </c>
      <c r="AB89" s="27">
        <v>6.15</v>
      </c>
      <c r="AC89" s="27">
        <v>36.700000000000003</v>
      </c>
      <c r="AD89" s="27">
        <v>286.27</v>
      </c>
      <c r="AE89" s="27">
        <v>279.98</v>
      </c>
      <c r="AF89" s="27">
        <v>294.64</v>
      </c>
      <c r="AG89" s="27">
        <v>286.42</v>
      </c>
      <c r="AH89" s="27">
        <v>0.28000000000000003</v>
      </c>
      <c r="AI89" s="27">
        <v>0.28000000000000003</v>
      </c>
      <c r="AJ89" s="27">
        <v>0.63</v>
      </c>
      <c r="AK89" s="27">
        <v>3.01</v>
      </c>
      <c r="AL89" s="27">
        <v>0.65</v>
      </c>
      <c r="AM89" s="27">
        <v>1.93</v>
      </c>
      <c r="AN89" s="27">
        <v>2.58</v>
      </c>
      <c r="AO89" s="27">
        <v>295.62</v>
      </c>
      <c r="AP89" s="27">
        <v>288.20999999999998</v>
      </c>
      <c r="AQ89" s="27">
        <v>304.76</v>
      </c>
      <c r="AR89" s="27">
        <v>295.60000000000002</v>
      </c>
      <c r="AS89" s="27">
        <v>0.4</v>
      </c>
      <c r="AT89" s="27">
        <v>0.44</v>
      </c>
      <c r="AU89" s="27">
        <v>0.71</v>
      </c>
      <c r="AV89" s="27">
        <v>0.33</v>
      </c>
      <c r="AW89" s="27">
        <v>25.15</v>
      </c>
      <c r="AX89" s="27">
        <v>5.22</v>
      </c>
      <c r="AY89" s="27">
        <v>30.37</v>
      </c>
      <c r="AZ89" s="27">
        <v>288</v>
      </c>
      <c r="BA89" s="27">
        <v>282.06</v>
      </c>
      <c r="BB89" s="27">
        <v>296.87</v>
      </c>
      <c r="BC89" s="27">
        <v>288.14999999999998</v>
      </c>
      <c r="BD89" s="27">
        <v>0.28999999999999998</v>
      </c>
      <c r="BE89" s="27">
        <v>0.41</v>
      </c>
      <c r="BF89" s="27">
        <v>0.48</v>
      </c>
      <c r="BG89" s="27">
        <v>288.14999999999998</v>
      </c>
      <c r="BH89" s="27">
        <v>0.28999999999999998</v>
      </c>
      <c r="BI89" s="27">
        <v>0.41</v>
      </c>
      <c r="BJ89" s="27">
        <v>0.48</v>
      </c>
      <c r="BK89" s="27">
        <v>7808.97</v>
      </c>
    </row>
    <row r="90" spans="1:63" x14ac:dyDescent="0.25">
      <c r="A90">
        <v>30</v>
      </c>
      <c r="B90" t="s">
        <v>37</v>
      </c>
      <c r="C90" t="s">
        <v>6</v>
      </c>
      <c r="D90" s="27">
        <v>0</v>
      </c>
      <c r="E90" s="27">
        <v>0.36</v>
      </c>
      <c r="F90" s="27">
        <v>7.0000000000000007E-2</v>
      </c>
      <c r="G90" s="27">
        <v>0.43</v>
      </c>
      <c r="H90" s="27">
        <v>290.35000000000002</v>
      </c>
      <c r="I90" s="27">
        <v>286.14999999999998</v>
      </c>
      <c r="J90" s="27">
        <v>295.86</v>
      </c>
      <c r="K90" s="27">
        <v>290.77</v>
      </c>
      <c r="L90" s="27">
        <v>2.0499999999999998</v>
      </c>
      <c r="M90" s="27">
        <v>2.89</v>
      </c>
      <c r="N90" s="27">
        <v>1.1599999999999999</v>
      </c>
      <c r="O90" s="27">
        <v>0</v>
      </c>
      <c r="P90" s="27">
        <v>0.04</v>
      </c>
      <c r="Q90" s="27">
        <v>0.01</v>
      </c>
      <c r="R90" s="27">
        <v>0.05</v>
      </c>
      <c r="S90" s="27">
        <v>294.66000000000003</v>
      </c>
      <c r="T90" s="27">
        <v>289.88</v>
      </c>
      <c r="U90" s="27">
        <v>300.63</v>
      </c>
      <c r="V90" s="27">
        <v>295.25</v>
      </c>
      <c r="W90" s="27">
        <v>2.11</v>
      </c>
      <c r="X90" s="27">
        <v>2.87</v>
      </c>
      <c r="Y90" s="27">
        <v>1.64</v>
      </c>
      <c r="Z90" s="27">
        <v>0</v>
      </c>
      <c r="AA90" s="27">
        <v>0.3</v>
      </c>
      <c r="AB90" s="27">
        <v>0.06</v>
      </c>
      <c r="AC90" s="27">
        <v>0.36</v>
      </c>
      <c r="AD90" s="27">
        <v>290.52999999999997</v>
      </c>
      <c r="AE90" s="27">
        <v>286.7</v>
      </c>
      <c r="AF90" s="27">
        <v>295.92</v>
      </c>
      <c r="AG90" s="27">
        <v>291</v>
      </c>
      <c r="AH90" s="27">
        <v>1.84</v>
      </c>
      <c r="AI90" s="27">
        <v>2.75</v>
      </c>
      <c r="AJ90" s="27">
        <v>0.77</v>
      </c>
      <c r="AK90" s="27">
        <v>0</v>
      </c>
      <c r="AL90" s="27">
        <v>0.74</v>
      </c>
      <c r="AM90" s="27">
        <v>0.15</v>
      </c>
      <c r="AN90" s="27">
        <v>0.89</v>
      </c>
      <c r="AO90" s="27">
        <v>285.99</v>
      </c>
      <c r="AP90" s="27">
        <v>282.44</v>
      </c>
      <c r="AQ90" s="27">
        <v>291.04000000000002</v>
      </c>
      <c r="AR90" s="27">
        <v>286.08999999999997</v>
      </c>
      <c r="AS90" s="27">
        <v>2.02</v>
      </c>
      <c r="AT90" s="27">
        <v>2.92</v>
      </c>
      <c r="AU90" s="27">
        <v>0.64</v>
      </c>
      <c r="AV90" s="27">
        <v>0</v>
      </c>
      <c r="AW90" s="27">
        <v>0.34</v>
      </c>
      <c r="AX90" s="27">
        <v>7.0000000000000007E-2</v>
      </c>
      <c r="AY90" s="27">
        <v>0.4</v>
      </c>
      <c r="AZ90" s="27">
        <v>290.20999999999998</v>
      </c>
      <c r="BA90" s="27">
        <v>285.57</v>
      </c>
      <c r="BB90" s="27">
        <v>295.82</v>
      </c>
      <c r="BC90" s="27">
        <v>290.7</v>
      </c>
      <c r="BD90" s="27">
        <v>2.14</v>
      </c>
      <c r="BE90" s="27">
        <v>2.94</v>
      </c>
      <c r="BF90" s="27">
        <v>1.5</v>
      </c>
      <c r="BG90" s="27">
        <v>290.7</v>
      </c>
      <c r="BH90" s="27">
        <v>2.14</v>
      </c>
      <c r="BI90" s="27">
        <v>2.94</v>
      </c>
      <c r="BJ90" s="27">
        <v>1.5</v>
      </c>
      <c r="BK90" s="27">
        <v>10.59</v>
      </c>
    </row>
    <row r="91" spans="1:63" x14ac:dyDescent="0.25">
      <c r="A91">
        <v>30</v>
      </c>
      <c r="B91" t="s">
        <v>37</v>
      </c>
      <c r="C91" t="s">
        <v>7</v>
      </c>
      <c r="D91" s="27">
        <v>0</v>
      </c>
      <c r="E91" s="27">
        <v>7.15</v>
      </c>
      <c r="F91" s="27">
        <v>1.43</v>
      </c>
      <c r="G91" s="27">
        <v>8.58</v>
      </c>
      <c r="H91" s="27">
        <v>290.16000000000003</v>
      </c>
      <c r="I91" s="27">
        <v>285.43</v>
      </c>
      <c r="J91" s="27">
        <v>296.61</v>
      </c>
      <c r="K91" s="27">
        <v>290.52999999999997</v>
      </c>
      <c r="L91" s="27">
        <v>0.54</v>
      </c>
      <c r="M91" s="27">
        <v>0.97</v>
      </c>
      <c r="N91" s="27">
        <v>0.23</v>
      </c>
      <c r="O91" s="27">
        <v>0</v>
      </c>
      <c r="P91" s="27">
        <v>0.3</v>
      </c>
      <c r="Q91" s="27">
        <v>0.06</v>
      </c>
      <c r="R91" s="27">
        <v>0.36</v>
      </c>
      <c r="S91" s="27">
        <v>295.54000000000002</v>
      </c>
      <c r="T91" s="27">
        <v>290.08</v>
      </c>
      <c r="U91" s="27">
        <v>302.39</v>
      </c>
      <c r="V91" s="27">
        <v>296.13</v>
      </c>
      <c r="W91" s="27">
        <v>0.68</v>
      </c>
      <c r="X91" s="27">
        <v>1.07</v>
      </c>
      <c r="Y91" s="27">
        <v>0.52</v>
      </c>
      <c r="Z91" s="27">
        <v>0</v>
      </c>
      <c r="AA91" s="27">
        <v>4.4400000000000004</v>
      </c>
      <c r="AB91" s="27">
        <v>0.89</v>
      </c>
      <c r="AC91" s="27">
        <v>5.33</v>
      </c>
      <c r="AD91" s="27">
        <v>290.11</v>
      </c>
      <c r="AE91" s="27">
        <v>285.85000000000002</v>
      </c>
      <c r="AF91" s="27">
        <v>296.39</v>
      </c>
      <c r="AG91" s="27">
        <v>290.45999999999998</v>
      </c>
      <c r="AH91" s="27">
        <v>0.46</v>
      </c>
      <c r="AI91" s="27">
        <v>0.95</v>
      </c>
      <c r="AJ91" s="27">
        <v>0.05</v>
      </c>
      <c r="AK91" s="27">
        <v>0</v>
      </c>
      <c r="AL91" s="27">
        <v>20.75</v>
      </c>
      <c r="AM91" s="27">
        <v>4.1500000000000004</v>
      </c>
      <c r="AN91" s="27">
        <v>24.9</v>
      </c>
      <c r="AO91" s="27">
        <v>284.54000000000002</v>
      </c>
      <c r="AP91" s="27">
        <v>280.58</v>
      </c>
      <c r="AQ91" s="27">
        <v>290.54000000000002</v>
      </c>
      <c r="AR91" s="27">
        <v>284.62</v>
      </c>
      <c r="AS91" s="27">
        <v>0.4</v>
      </c>
      <c r="AT91" s="27">
        <v>0.85</v>
      </c>
      <c r="AU91" s="27">
        <v>-0.12</v>
      </c>
      <c r="AV91" s="27">
        <v>0</v>
      </c>
      <c r="AW91" s="27">
        <v>3.12</v>
      </c>
      <c r="AX91" s="27">
        <v>0.63</v>
      </c>
      <c r="AY91" s="27">
        <v>3.75</v>
      </c>
      <c r="AZ91" s="27">
        <v>290.43</v>
      </c>
      <c r="BA91" s="27">
        <v>285.18</v>
      </c>
      <c r="BB91" s="27">
        <v>297.12</v>
      </c>
      <c r="BC91" s="27">
        <v>290.91000000000003</v>
      </c>
      <c r="BD91" s="27">
        <v>0.52</v>
      </c>
      <c r="BE91" s="27">
        <v>0.9</v>
      </c>
      <c r="BF91" s="27">
        <v>0.33</v>
      </c>
      <c r="BG91" s="27">
        <v>290.91000000000003</v>
      </c>
      <c r="BH91" s="27">
        <v>0.52</v>
      </c>
      <c r="BI91" s="27">
        <v>0.9</v>
      </c>
      <c r="BJ91" s="27">
        <v>0.33</v>
      </c>
      <c r="BK91" s="27">
        <v>2532.0500000000002</v>
      </c>
    </row>
    <row r="92" spans="1:63" x14ac:dyDescent="0.25">
      <c r="A92">
        <v>30</v>
      </c>
      <c r="B92" t="s">
        <v>37</v>
      </c>
      <c r="C92" t="s">
        <v>8</v>
      </c>
      <c r="D92" s="27">
        <v>0</v>
      </c>
      <c r="E92" s="27">
        <v>6.18</v>
      </c>
      <c r="F92" s="27">
        <v>1.24</v>
      </c>
      <c r="G92" s="27">
        <v>7.42</v>
      </c>
      <c r="H92" s="27">
        <v>289.99</v>
      </c>
      <c r="I92" s="27">
        <v>285.07</v>
      </c>
      <c r="J92" s="27">
        <v>296.47000000000003</v>
      </c>
      <c r="K92" s="27">
        <v>290.33</v>
      </c>
      <c r="L92" s="27">
        <v>0.55000000000000004</v>
      </c>
      <c r="M92" s="27">
        <v>0.77</v>
      </c>
      <c r="N92" s="27">
        <v>0.3</v>
      </c>
      <c r="O92" s="27">
        <v>0</v>
      </c>
      <c r="P92" s="27">
        <v>0.27</v>
      </c>
      <c r="Q92" s="27">
        <v>0.05</v>
      </c>
      <c r="R92" s="27">
        <v>0.32</v>
      </c>
      <c r="S92" s="27">
        <v>295.39</v>
      </c>
      <c r="T92" s="27">
        <v>289.70999999999998</v>
      </c>
      <c r="U92" s="27">
        <v>302.27999999999997</v>
      </c>
      <c r="V92" s="27">
        <v>295.89</v>
      </c>
      <c r="W92" s="27">
        <v>0.61</v>
      </c>
      <c r="X92" s="27">
        <v>0.82</v>
      </c>
      <c r="Y92" s="27">
        <v>0.48</v>
      </c>
      <c r="Z92" s="27">
        <v>0</v>
      </c>
      <c r="AA92" s="27">
        <v>2.14</v>
      </c>
      <c r="AB92" s="27">
        <v>0.43</v>
      </c>
      <c r="AC92" s="27">
        <v>2.56</v>
      </c>
      <c r="AD92" s="27">
        <v>290.08999999999997</v>
      </c>
      <c r="AE92" s="27">
        <v>285.60000000000002</v>
      </c>
      <c r="AF92" s="27">
        <v>296.37</v>
      </c>
      <c r="AG92" s="27">
        <v>290.42</v>
      </c>
      <c r="AH92" s="27">
        <v>0.59</v>
      </c>
      <c r="AI92" s="27">
        <v>0.83</v>
      </c>
      <c r="AJ92" s="27">
        <v>0.25</v>
      </c>
      <c r="AK92" s="27">
        <v>0</v>
      </c>
      <c r="AL92" s="27">
        <v>18.63</v>
      </c>
      <c r="AM92" s="27">
        <v>3.73</v>
      </c>
      <c r="AN92" s="27">
        <v>22.36</v>
      </c>
      <c r="AO92" s="27">
        <v>284.38</v>
      </c>
      <c r="AP92" s="27">
        <v>280.26</v>
      </c>
      <c r="AQ92" s="27">
        <v>290.45</v>
      </c>
      <c r="AR92" s="27">
        <v>284.47000000000003</v>
      </c>
      <c r="AS92" s="27">
        <v>0.47</v>
      </c>
      <c r="AT92" s="27">
        <v>0.69</v>
      </c>
      <c r="AU92" s="27">
        <v>0.11</v>
      </c>
      <c r="AV92" s="27">
        <v>0</v>
      </c>
      <c r="AW92" s="27">
        <v>3.68</v>
      </c>
      <c r="AX92" s="27">
        <v>0.74</v>
      </c>
      <c r="AY92" s="27">
        <v>4.42</v>
      </c>
      <c r="AZ92" s="27">
        <v>290.10000000000002</v>
      </c>
      <c r="BA92" s="27">
        <v>284.69</v>
      </c>
      <c r="BB92" s="27">
        <v>296.77999999999997</v>
      </c>
      <c r="BC92" s="27">
        <v>290.52</v>
      </c>
      <c r="BD92" s="27">
        <v>0.4</v>
      </c>
      <c r="BE92" s="27">
        <v>0.63</v>
      </c>
      <c r="BF92" s="27">
        <v>0.25</v>
      </c>
      <c r="BG92" s="27">
        <v>290.52</v>
      </c>
      <c r="BH92" s="27">
        <v>0.4</v>
      </c>
      <c r="BI92" s="27">
        <v>0.63</v>
      </c>
      <c r="BJ92" s="27">
        <v>0.25</v>
      </c>
      <c r="BK92" s="27">
        <v>7603.91</v>
      </c>
    </row>
    <row r="93" spans="1:63" x14ac:dyDescent="0.25">
      <c r="A93">
        <v>31</v>
      </c>
      <c r="B93" t="s">
        <v>38</v>
      </c>
      <c r="C93" t="s">
        <v>6</v>
      </c>
      <c r="D93" s="27">
        <v>0</v>
      </c>
      <c r="E93" s="27">
        <v>0.08</v>
      </c>
      <c r="F93" s="27">
        <v>0.02</v>
      </c>
      <c r="G93" s="27">
        <v>0.09</v>
      </c>
      <c r="H93" s="27">
        <v>295.35000000000002</v>
      </c>
      <c r="I93" s="27">
        <v>292.08999999999997</v>
      </c>
      <c r="J93" s="27">
        <v>300.39</v>
      </c>
      <c r="K93" s="27">
        <v>296.70999999999998</v>
      </c>
      <c r="L93" s="27">
        <v>1.59</v>
      </c>
      <c r="M93" s="27">
        <v>2.42</v>
      </c>
      <c r="N93" s="27">
        <v>0.71</v>
      </c>
      <c r="O93" s="27">
        <v>0</v>
      </c>
      <c r="P93" s="27">
        <v>0.06</v>
      </c>
      <c r="Q93" s="27">
        <v>0.01</v>
      </c>
      <c r="R93" s="27">
        <v>0.08</v>
      </c>
      <c r="S93" s="27">
        <v>296.41000000000003</v>
      </c>
      <c r="T93" s="27">
        <v>293.07</v>
      </c>
      <c r="U93" s="27">
        <v>301.60000000000002</v>
      </c>
      <c r="V93" s="27">
        <v>297.93</v>
      </c>
      <c r="W93" s="27">
        <v>1.63</v>
      </c>
      <c r="X93" s="27">
        <v>2.4500000000000002</v>
      </c>
      <c r="Y93" s="27">
        <v>0.74</v>
      </c>
      <c r="Z93" s="27">
        <v>0</v>
      </c>
      <c r="AA93" s="27">
        <v>0.06</v>
      </c>
      <c r="AB93" s="27">
        <v>0.01</v>
      </c>
      <c r="AC93" s="27">
        <v>0.08</v>
      </c>
      <c r="AD93" s="27">
        <v>296.24</v>
      </c>
      <c r="AE93" s="27">
        <v>293.06</v>
      </c>
      <c r="AF93" s="27">
        <v>301.22000000000003</v>
      </c>
      <c r="AG93" s="27">
        <v>297.82</v>
      </c>
      <c r="AH93" s="27">
        <v>1.61</v>
      </c>
      <c r="AI93" s="27">
        <v>2.4</v>
      </c>
      <c r="AJ93" s="27">
        <v>0.79</v>
      </c>
      <c r="AK93" s="27">
        <v>0</v>
      </c>
      <c r="AL93" s="27">
        <v>0.11</v>
      </c>
      <c r="AM93" s="27">
        <v>0.02</v>
      </c>
      <c r="AN93" s="27">
        <v>0.13</v>
      </c>
      <c r="AO93" s="27">
        <v>294.08999999999997</v>
      </c>
      <c r="AP93" s="27">
        <v>290.95999999999998</v>
      </c>
      <c r="AQ93" s="27">
        <v>298.95999999999998</v>
      </c>
      <c r="AR93" s="27">
        <v>295.2</v>
      </c>
      <c r="AS93" s="27">
        <v>1.54</v>
      </c>
      <c r="AT93" s="27">
        <v>2.37</v>
      </c>
      <c r="AU93" s="27">
        <v>0.61</v>
      </c>
      <c r="AV93" s="27">
        <v>0</v>
      </c>
      <c r="AW93" s="27">
        <v>0.08</v>
      </c>
      <c r="AX93" s="27">
        <v>0.02</v>
      </c>
      <c r="AY93" s="27">
        <v>0.1</v>
      </c>
      <c r="AZ93" s="27">
        <v>294.62</v>
      </c>
      <c r="BA93" s="27">
        <v>291.25</v>
      </c>
      <c r="BB93" s="27">
        <v>299.72000000000003</v>
      </c>
      <c r="BC93" s="27">
        <v>295.85000000000002</v>
      </c>
      <c r="BD93" s="27">
        <v>1.58</v>
      </c>
      <c r="BE93" s="27">
        <v>2.46</v>
      </c>
      <c r="BF93" s="27">
        <v>0.67</v>
      </c>
      <c r="BG93" s="27">
        <v>295.85000000000002</v>
      </c>
      <c r="BH93" s="27">
        <v>1.58</v>
      </c>
      <c r="BI93" s="27">
        <v>2.46</v>
      </c>
      <c r="BJ93" s="27">
        <v>0.67</v>
      </c>
      <c r="BK93" s="27">
        <v>57.99</v>
      </c>
    </row>
    <row r="94" spans="1:63" x14ac:dyDescent="0.25">
      <c r="A94">
        <v>31</v>
      </c>
      <c r="B94" t="s">
        <v>38</v>
      </c>
      <c r="C94" t="s">
        <v>7</v>
      </c>
      <c r="D94" s="27">
        <v>0</v>
      </c>
      <c r="E94" s="27">
        <v>7.0000000000000007E-2</v>
      </c>
      <c r="F94" s="27">
        <v>0.01</v>
      </c>
      <c r="G94" s="27">
        <v>0.09</v>
      </c>
      <c r="H94" s="27">
        <v>297.16000000000003</v>
      </c>
      <c r="I94" s="27">
        <v>293.48</v>
      </c>
      <c r="J94" s="27">
        <v>302.89999999999998</v>
      </c>
      <c r="K94" s="27">
        <v>299.10000000000002</v>
      </c>
      <c r="L94" s="27">
        <v>0.49</v>
      </c>
      <c r="M94" s="27">
        <v>0.99</v>
      </c>
      <c r="N94" s="27">
        <v>0.05</v>
      </c>
      <c r="O94" s="27">
        <v>0</v>
      </c>
      <c r="P94" s="27">
        <v>7.0000000000000007E-2</v>
      </c>
      <c r="Q94" s="27">
        <v>0.01</v>
      </c>
      <c r="R94" s="27">
        <v>0.09</v>
      </c>
      <c r="S94" s="27">
        <v>297.32</v>
      </c>
      <c r="T94" s="27">
        <v>293.49</v>
      </c>
      <c r="U94" s="27">
        <v>303.24</v>
      </c>
      <c r="V94" s="27">
        <v>298.86</v>
      </c>
      <c r="W94" s="27">
        <v>0.54</v>
      </c>
      <c r="X94" s="27">
        <v>1.03</v>
      </c>
      <c r="Y94" s="27">
        <v>0.11</v>
      </c>
      <c r="Z94" s="27">
        <v>0</v>
      </c>
      <c r="AA94" s="27">
        <v>0.06</v>
      </c>
      <c r="AB94" s="27">
        <v>0.01</v>
      </c>
      <c r="AC94" s="27">
        <v>7.0000000000000007E-2</v>
      </c>
      <c r="AD94" s="27">
        <v>297.64999999999998</v>
      </c>
      <c r="AE94" s="27">
        <v>294.01</v>
      </c>
      <c r="AF94" s="27">
        <v>303.33</v>
      </c>
      <c r="AG94" s="27">
        <v>299.68</v>
      </c>
      <c r="AH94" s="27">
        <v>0.45</v>
      </c>
      <c r="AI94" s="27">
        <v>0.93</v>
      </c>
      <c r="AJ94" s="27">
        <v>0.02</v>
      </c>
      <c r="AK94" s="27">
        <v>0</v>
      </c>
      <c r="AL94" s="27">
        <v>0.1</v>
      </c>
      <c r="AM94" s="27">
        <v>0.02</v>
      </c>
      <c r="AN94" s="27">
        <v>0.12</v>
      </c>
      <c r="AO94" s="27">
        <v>296.63</v>
      </c>
      <c r="AP94" s="27">
        <v>293.07</v>
      </c>
      <c r="AQ94" s="27">
        <v>302.23</v>
      </c>
      <c r="AR94" s="27">
        <v>298.73</v>
      </c>
      <c r="AS94" s="27">
        <v>0.46</v>
      </c>
      <c r="AT94" s="27">
        <v>0.97</v>
      </c>
      <c r="AU94" s="27">
        <v>-0.01</v>
      </c>
      <c r="AV94" s="27">
        <v>0</v>
      </c>
      <c r="AW94" s="27">
        <v>7.0000000000000007E-2</v>
      </c>
      <c r="AX94" s="27">
        <v>0.01</v>
      </c>
      <c r="AY94" s="27">
        <v>0.08</v>
      </c>
      <c r="AZ94" s="27">
        <v>297.02999999999997</v>
      </c>
      <c r="BA94" s="27">
        <v>293.33999999999997</v>
      </c>
      <c r="BB94" s="27">
        <v>302.77</v>
      </c>
      <c r="BC94" s="27">
        <v>299.10000000000002</v>
      </c>
      <c r="BD94" s="27">
        <v>0.51</v>
      </c>
      <c r="BE94" s="27">
        <v>1.02</v>
      </c>
      <c r="BF94" s="27">
        <v>0.06</v>
      </c>
      <c r="BG94" s="27">
        <v>299.10000000000002</v>
      </c>
      <c r="BH94" s="27">
        <v>0.51</v>
      </c>
      <c r="BI94" s="27">
        <v>1.02</v>
      </c>
      <c r="BJ94" s="27">
        <v>0.06</v>
      </c>
      <c r="BK94" s="27">
        <v>3398.98</v>
      </c>
    </row>
    <row r="95" spans="1:63" x14ac:dyDescent="0.25">
      <c r="A95">
        <v>31</v>
      </c>
      <c r="B95" t="s">
        <v>38</v>
      </c>
      <c r="C95" t="s">
        <v>8</v>
      </c>
      <c r="D95" s="27">
        <v>0</v>
      </c>
      <c r="E95" s="27">
        <v>0.03</v>
      </c>
      <c r="F95" s="27">
        <v>0.01</v>
      </c>
      <c r="G95" s="27">
        <v>0.03</v>
      </c>
      <c r="H95" s="27">
        <v>297.16000000000003</v>
      </c>
      <c r="I95" s="27">
        <v>293.2</v>
      </c>
      <c r="J95" s="27">
        <v>303.31</v>
      </c>
      <c r="K95" s="27">
        <v>298.98</v>
      </c>
      <c r="L95" s="27">
        <v>0.5</v>
      </c>
      <c r="M95" s="27">
        <v>0.7</v>
      </c>
      <c r="N95" s="27">
        <v>0.5</v>
      </c>
      <c r="O95" s="27">
        <v>0</v>
      </c>
      <c r="P95" s="27">
        <v>0.02</v>
      </c>
      <c r="Q95" s="27">
        <v>0</v>
      </c>
      <c r="R95" s="27">
        <v>0.03</v>
      </c>
      <c r="S95" s="27">
        <v>297.35000000000002</v>
      </c>
      <c r="T95" s="27">
        <v>293.25</v>
      </c>
      <c r="U95" s="27">
        <v>303.68</v>
      </c>
      <c r="V95" s="27">
        <v>298.8</v>
      </c>
      <c r="W95" s="27">
        <v>0.55000000000000004</v>
      </c>
      <c r="X95" s="27">
        <v>0.74</v>
      </c>
      <c r="Y95" s="27">
        <v>0.57999999999999996</v>
      </c>
      <c r="Z95" s="27">
        <v>0</v>
      </c>
      <c r="AA95" s="27">
        <v>0.02</v>
      </c>
      <c r="AB95" s="27">
        <v>0</v>
      </c>
      <c r="AC95" s="27">
        <v>0.03</v>
      </c>
      <c r="AD95" s="27">
        <v>297.64</v>
      </c>
      <c r="AE95" s="27">
        <v>293.73</v>
      </c>
      <c r="AF95" s="27">
        <v>303.74</v>
      </c>
      <c r="AG95" s="27">
        <v>299.58</v>
      </c>
      <c r="AH95" s="27">
        <v>0.46</v>
      </c>
      <c r="AI95" s="27">
        <v>0.65</v>
      </c>
      <c r="AJ95" s="27">
        <v>0.48</v>
      </c>
      <c r="AK95" s="27">
        <v>0</v>
      </c>
      <c r="AL95" s="27">
        <v>0.05</v>
      </c>
      <c r="AM95" s="27">
        <v>0.01</v>
      </c>
      <c r="AN95" s="27">
        <v>0.06</v>
      </c>
      <c r="AO95" s="27">
        <v>296.58</v>
      </c>
      <c r="AP95" s="27">
        <v>292.74</v>
      </c>
      <c r="AQ95" s="27">
        <v>302.62</v>
      </c>
      <c r="AR95" s="27">
        <v>298.57</v>
      </c>
      <c r="AS95" s="27">
        <v>0.46</v>
      </c>
      <c r="AT95" s="27">
        <v>0.68</v>
      </c>
      <c r="AU95" s="27">
        <v>0.43</v>
      </c>
      <c r="AV95" s="27">
        <v>0</v>
      </c>
      <c r="AW95" s="27">
        <v>0.02</v>
      </c>
      <c r="AX95" s="27">
        <v>0</v>
      </c>
      <c r="AY95" s="27">
        <v>0.02</v>
      </c>
      <c r="AZ95" s="27">
        <v>297.02999999999997</v>
      </c>
      <c r="BA95" s="27">
        <v>293.05</v>
      </c>
      <c r="BB95" s="27">
        <v>303.18</v>
      </c>
      <c r="BC95" s="27">
        <v>298.95999999999998</v>
      </c>
      <c r="BD95" s="27">
        <v>0.51</v>
      </c>
      <c r="BE95" s="27">
        <v>0.72</v>
      </c>
      <c r="BF95" s="27">
        <v>0.52</v>
      </c>
      <c r="BG95" s="27">
        <v>298.95999999999998</v>
      </c>
      <c r="BH95" s="27">
        <v>0.51</v>
      </c>
      <c r="BI95" s="27">
        <v>0.72</v>
      </c>
      <c r="BJ95" s="27">
        <v>0.52</v>
      </c>
      <c r="BK95" s="27">
        <v>8472.0400000000009</v>
      </c>
    </row>
    <row r="96" spans="1:63" x14ac:dyDescent="0.25">
      <c r="A96">
        <v>32</v>
      </c>
      <c r="B96" t="s">
        <v>39</v>
      </c>
      <c r="C96" t="s">
        <v>6</v>
      </c>
      <c r="D96" s="27" t="s">
        <v>385</v>
      </c>
      <c r="E96" s="27" t="s">
        <v>385</v>
      </c>
      <c r="F96" s="27" t="s">
        <v>385</v>
      </c>
      <c r="G96" s="27" t="s">
        <v>385</v>
      </c>
      <c r="H96" s="27" t="s">
        <v>385</v>
      </c>
      <c r="I96" s="27" t="s">
        <v>385</v>
      </c>
      <c r="J96" s="27" t="s">
        <v>385</v>
      </c>
      <c r="K96" s="27" t="s">
        <v>385</v>
      </c>
      <c r="L96" s="27" t="s">
        <v>385</v>
      </c>
      <c r="M96" s="27" t="s">
        <v>385</v>
      </c>
      <c r="N96" s="27" t="s">
        <v>385</v>
      </c>
      <c r="O96" s="27" t="s">
        <v>385</v>
      </c>
      <c r="P96" s="27" t="s">
        <v>385</v>
      </c>
      <c r="Q96" s="27" t="s">
        <v>385</v>
      </c>
      <c r="R96" s="27" t="s">
        <v>385</v>
      </c>
      <c r="S96" s="27" t="s">
        <v>385</v>
      </c>
      <c r="T96" s="27" t="s">
        <v>385</v>
      </c>
      <c r="U96" s="27" t="s">
        <v>385</v>
      </c>
      <c r="V96" s="27" t="s">
        <v>385</v>
      </c>
      <c r="W96" s="27" t="s">
        <v>385</v>
      </c>
      <c r="X96" s="27" t="s">
        <v>385</v>
      </c>
      <c r="Y96" s="27" t="s">
        <v>385</v>
      </c>
      <c r="Z96" s="27" t="s">
        <v>385</v>
      </c>
      <c r="AA96" s="27" t="s">
        <v>385</v>
      </c>
      <c r="AB96" s="27" t="s">
        <v>385</v>
      </c>
      <c r="AC96" s="27" t="s">
        <v>385</v>
      </c>
      <c r="AD96" s="27" t="s">
        <v>385</v>
      </c>
      <c r="AE96" s="27" t="s">
        <v>385</v>
      </c>
      <c r="AF96" s="27" t="s">
        <v>385</v>
      </c>
      <c r="AG96" s="27" t="s">
        <v>385</v>
      </c>
      <c r="AH96" s="27" t="s">
        <v>385</v>
      </c>
      <c r="AI96" s="27" t="s">
        <v>385</v>
      </c>
      <c r="AJ96" s="27" t="s">
        <v>385</v>
      </c>
      <c r="AK96" s="27" t="s">
        <v>385</v>
      </c>
      <c r="AL96" s="27" t="s">
        <v>385</v>
      </c>
      <c r="AM96" s="27" t="s">
        <v>385</v>
      </c>
      <c r="AN96" s="27" t="s">
        <v>385</v>
      </c>
      <c r="AO96" s="27" t="s">
        <v>385</v>
      </c>
      <c r="AP96" s="27" t="s">
        <v>385</v>
      </c>
      <c r="AQ96" s="27" t="s">
        <v>385</v>
      </c>
      <c r="AR96" s="27" t="s">
        <v>385</v>
      </c>
      <c r="AS96" s="27" t="s">
        <v>385</v>
      </c>
      <c r="AT96" s="27" t="s">
        <v>385</v>
      </c>
      <c r="AU96" s="27" t="s">
        <v>385</v>
      </c>
      <c r="AV96" s="27" t="s">
        <v>385</v>
      </c>
      <c r="AW96" s="27" t="s">
        <v>385</v>
      </c>
      <c r="AX96" s="27" t="s">
        <v>385</v>
      </c>
      <c r="AY96" s="27" t="s">
        <v>385</v>
      </c>
      <c r="AZ96" s="27" t="s">
        <v>385</v>
      </c>
      <c r="BA96" s="27" t="s">
        <v>385</v>
      </c>
      <c r="BB96" s="27" t="s">
        <v>385</v>
      </c>
      <c r="BC96" s="27" t="s">
        <v>385</v>
      </c>
      <c r="BD96" s="27" t="s">
        <v>385</v>
      </c>
      <c r="BE96" s="27" t="s">
        <v>385</v>
      </c>
      <c r="BF96" s="27" t="s">
        <v>385</v>
      </c>
      <c r="BG96" s="27" t="s">
        <v>385</v>
      </c>
      <c r="BH96" s="27" t="s">
        <v>385</v>
      </c>
      <c r="BI96" s="27" t="s">
        <v>385</v>
      </c>
      <c r="BJ96" s="27" t="s">
        <v>385</v>
      </c>
      <c r="BK96" s="27" t="s">
        <v>385</v>
      </c>
    </row>
    <row r="97" spans="1:63" x14ac:dyDescent="0.25">
      <c r="A97">
        <v>32</v>
      </c>
      <c r="B97" t="s">
        <v>39</v>
      </c>
      <c r="C97" t="s">
        <v>7</v>
      </c>
      <c r="D97" s="27">
        <v>0</v>
      </c>
      <c r="E97" s="27">
        <v>0</v>
      </c>
      <c r="F97" s="27">
        <v>0</v>
      </c>
      <c r="G97" s="27">
        <v>0</v>
      </c>
      <c r="H97" s="27">
        <v>301.39999999999998</v>
      </c>
      <c r="I97" s="27">
        <v>296.72000000000003</v>
      </c>
      <c r="J97" s="27">
        <v>308.58</v>
      </c>
      <c r="K97" s="27">
        <v>303.77999999999997</v>
      </c>
      <c r="L97" s="27">
        <v>0.67</v>
      </c>
      <c r="M97" s="27">
        <v>0.91</v>
      </c>
      <c r="N97" s="27">
        <v>0.78</v>
      </c>
      <c r="O97" s="27">
        <v>0</v>
      </c>
      <c r="P97" s="27">
        <v>0</v>
      </c>
      <c r="Q97" s="27">
        <v>0</v>
      </c>
      <c r="R97" s="27">
        <v>0</v>
      </c>
      <c r="S97" s="27">
        <v>300.22000000000003</v>
      </c>
      <c r="T97" s="27">
        <v>294.42</v>
      </c>
      <c r="U97" s="27">
        <v>309.18</v>
      </c>
      <c r="V97" s="27">
        <v>301.48</v>
      </c>
      <c r="W97" s="27">
        <v>0.82</v>
      </c>
      <c r="X97" s="27">
        <v>1.25</v>
      </c>
      <c r="Y97" s="27">
        <v>0.84</v>
      </c>
      <c r="Z97" s="27">
        <v>0</v>
      </c>
      <c r="AA97" s="27">
        <v>0</v>
      </c>
      <c r="AB97" s="27">
        <v>0</v>
      </c>
      <c r="AC97" s="27">
        <v>0</v>
      </c>
      <c r="AD97" s="27">
        <v>303.66000000000003</v>
      </c>
      <c r="AE97" s="27">
        <v>298.58999999999997</v>
      </c>
      <c r="AF97" s="27">
        <v>311.18</v>
      </c>
      <c r="AG97" s="27">
        <v>305.94</v>
      </c>
      <c r="AH97" s="27">
        <v>0.72</v>
      </c>
      <c r="AI97" s="27">
        <v>0.98</v>
      </c>
      <c r="AJ97" s="27">
        <v>0.77</v>
      </c>
      <c r="AK97" s="27">
        <v>0</v>
      </c>
      <c r="AL97" s="27">
        <v>0</v>
      </c>
      <c r="AM97" s="27">
        <v>0</v>
      </c>
      <c r="AN97" s="27">
        <v>0</v>
      </c>
      <c r="AO97" s="27">
        <v>300.81</v>
      </c>
      <c r="AP97" s="27">
        <v>297.24</v>
      </c>
      <c r="AQ97" s="27">
        <v>306.18</v>
      </c>
      <c r="AR97" s="27">
        <v>303.79000000000002</v>
      </c>
      <c r="AS97" s="27">
        <v>0.56000000000000005</v>
      </c>
      <c r="AT97" s="27">
        <v>0.66</v>
      </c>
      <c r="AU97" s="27">
        <v>0.7</v>
      </c>
      <c r="AV97" s="27">
        <v>0</v>
      </c>
      <c r="AW97" s="27">
        <v>0</v>
      </c>
      <c r="AX97" s="27">
        <v>0</v>
      </c>
      <c r="AY97" s="27">
        <v>0</v>
      </c>
      <c r="AZ97" s="27">
        <v>300.91000000000003</v>
      </c>
      <c r="BA97" s="27">
        <v>296.61</v>
      </c>
      <c r="BB97" s="27">
        <v>307.77</v>
      </c>
      <c r="BC97" s="27">
        <v>303.89999999999998</v>
      </c>
      <c r="BD97" s="27">
        <v>0.6</v>
      </c>
      <c r="BE97" s="27">
        <v>0.81</v>
      </c>
      <c r="BF97" s="27">
        <v>0.79</v>
      </c>
      <c r="BG97" s="27">
        <v>303.89999999999998</v>
      </c>
      <c r="BH97" s="27">
        <v>0.6</v>
      </c>
      <c r="BI97" s="27">
        <v>0.81</v>
      </c>
      <c r="BJ97" s="27">
        <v>0.79</v>
      </c>
      <c r="BK97" s="27">
        <v>2080.67</v>
      </c>
    </row>
    <row r="98" spans="1:63" x14ac:dyDescent="0.25">
      <c r="A98">
        <v>32</v>
      </c>
      <c r="B98" t="s">
        <v>39</v>
      </c>
      <c r="C98" t="s">
        <v>8</v>
      </c>
      <c r="D98" s="27">
        <v>0</v>
      </c>
      <c r="E98" s="27">
        <v>0</v>
      </c>
      <c r="F98" s="27">
        <v>0</v>
      </c>
      <c r="G98" s="27">
        <v>0</v>
      </c>
      <c r="H98" s="27">
        <v>301.25</v>
      </c>
      <c r="I98" s="27">
        <v>296.64999999999998</v>
      </c>
      <c r="J98" s="27">
        <v>308.19</v>
      </c>
      <c r="K98" s="27">
        <v>303.52</v>
      </c>
      <c r="L98" s="27">
        <v>0.44</v>
      </c>
      <c r="M98" s="27">
        <v>0.88</v>
      </c>
      <c r="N98" s="27">
        <v>0.19</v>
      </c>
      <c r="O98" s="27">
        <v>0</v>
      </c>
      <c r="P98" s="27">
        <v>0</v>
      </c>
      <c r="Q98" s="27">
        <v>0</v>
      </c>
      <c r="R98" s="27">
        <v>0</v>
      </c>
      <c r="S98" s="27">
        <v>299.91000000000003</v>
      </c>
      <c r="T98" s="27">
        <v>294.2</v>
      </c>
      <c r="U98" s="27">
        <v>308.66000000000003</v>
      </c>
      <c r="V98" s="27">
        <v>301.02</v>
      </c>
      <c r="W98" s="27">
        <v>0.52</v>
      </c>
      <c r="X98" s="27">
        <v>1.2</v>
      </c>
      <c r="Y98" s="27">
        <v>0.11</v>
      </c>
      <c r="Z98" s="27">
        <v>0</v>
      </c>
      <c r="AA98" s="27">
        <v>0</v>
      </c>
      <c r="AB98" s="27">
        <v>0</v>
      </c>
      <c r="AC98" s="27">
        <v>0</v>
      </c>
      <c r="AD98" s="27">
        <v>303.73</v>
      </c>
      <c r="AE98" s="27">
        <v>298.66000000000003</v>
      </c>
      <c r="AF98" s="27">
        <v>311.05</v>
      </c>
      <c r="AG98" s="27">
        <v>305.76</v>
      </c>
      <c r="AH98" s="27">
        <v>0.62</v>
      </c>
      <c r="AI98" s="27">
        <v>1.01</v>
      </c>
      <c r="AJ98" s="27">
        <v>0.34</v>
      </c>
      <c r="AK98" s="27">
        <v>0</v>
      </c>
      <c r="AL98" s="27">
        <v>0</v>
      </c>
      <c r="AM98" s="27">
        <v>0</v>
      </c>
      <c r="AN98" s="27">
        <v>0</v>
      </c>
      <c r="AO98" s="27">
        <v>300.75</v>
      </c>
      <c r="AP98" s="27">
        <v>297.26</v>
      </c>
      <c r="AQ98" s="27">
        <v>305.88</v>
      </c>
      <c r="AR98" s="27">
        <v>303.67</v>
      </c>
      <c r="AS98" s="27">
        <v>0.4</v>
      </c>
      <c r="AT98" s="27">
        <v>0.65</v>
      </c>
      <c r="AU98" s="27">
        <v>0.26</v>
      </c>
      <c r="AV98" s="27">
        <v>0</v>
      </c>
      <c r="AW98" s="27">
        <v>0</v>
      </c>
      <c r="AX98" s="27">
        <v>0</v>
      </c>
      <c r="AY98" s="27">
        <v>0</v>
      </c>
      <c r="AZ98" s="27">
        <v>300.62</v>
      </c>
      <c r="BA98" s="27">
        <v>296.47000000000003</v>
      </c>
      <c r="BB98" s="27">
        <v>307.2</v>
      </c>
      <c r="BC98" s="27">
        <v>303.64999999999998</v>
      </c>
      <c r="BD98" s="27">
        <v>0.26</v>
      </c>
      <c r="BE98" s="27">
        <v>0.7</v>
      </c>
      <c r="BF98" s="27">
        <v>0.05</v>
      </c>
      <c r="BG98" s="27">
        <v>303.64999999999998</v>
      </c>
      <c r="BH98" s="27">
        <v>0.26</v>
      </c>
      <c r="BI98" s="27">
        <v>0.7</v>
      </c>
      <c r="BJ98" s="27">
        <v>0.05</v>
      </c>
      <c r="BK98" s="27">
        <v>16890.36</v>
      </c>
    </row>
    <row r="99" spans="1:63" x14ac:dyDescent="0.25">
      <c r="A99">
        <v>33</v>
      </c>
      <c r="B99" t="s">
        <v>40</v>
      </c>
      <c r="C99" t="s">
        <v>6</v>
      </c>
      <c r="D99" s="27" t="s">
        <v>385</v>
      </c>
      <c r="E99" s="27" t="s">
        <v>385</v>
      </c>
      <c r="F99" s="27" t="s">
        <v>385</v>
      </c>
      <c r="G99" s="27" t="s">
        <v>385</v>
      </c>
      <c r="H99" s="27" t="s">
        <v>385</v>
      </c>
      <c r="I99" s="27" t="s">
        <v>385</v>
      </c>
      <c r="J99" s="27" t="s">
        <v>385</v>
      </c>
      <c r="K99" s="27" t="s">
        <v>385</v>
      </c>
      <c r="L99" s="27" t="s">
        <v>385</v>
      </c>
      <c r="M99" s="27" t="s">
        <v>385</v>
      </c>
      <c r="N99" s="27" t="s">
        <v>385</v>
      </c>
      <c r="O99" s="27" t="s">
        <v>385</v>
      </c>
      <c r="P99" s="27" t="s">
        <v>385</v>
      </c>
      <c r="Q99" s="27" t="s">
        <v>385</v>
      </c>
      <c r="R99" s="27" t="s">
        <v>385</v>
      </c>
      <c r="S99" s="27" t="s">
        <v>385</v>
      </c>
      <c r="T99" s="27" t="s">
        <v>385</v>
      </c>
      <c r="U99" s="27" t="s">
        <v>385</v>
      </c>
      <c r="V99" s="27" t="s">
        <v>385</v>
      </c>
      <c r="W99" s="27" t="s">
        <v>385</v>
      </c>
      <c r="X99" s="27" t="s">
        <v>385</v>
      </c>
      <c r="Y99" s="27" t="s">
        <v>385</v>
      </c>
      <c r="Z99" s="27" t="s">
        <v>385</v>
      </c>
      <c r="AA99" s="27" t="s">
        <v>385</v>
      </c>
      <c r="AB99" s="27" t="s">
        <v>385</v>
      </c>
      <c r="AC99" s="27" t="s">
        <v>385</v>
      </c>
      <c r="AD99" s="27" t="s">
        <v>385</v>
      </c>
      <c r="AE99" s="27" t="s">
        <v>385</v>
      </c>
      <c r="AF99" s="27" t="s">
        <v>385</v>
      </c>
      <c r="AG99" s="27" t="s">
        <v>385</v>
      </c>
      <c r="AH99" s="27" t="s">
        <v>385</v>
      </c>
      <c r="AI99" s="27" t="s">
        <v>385</v>
      </c>
      <c r="AJ99" s="27" t="s">
        <v>385</v>
      </c>
      <c r="AK99" s="27" t="s">
        <v>385</v>
      </c>
      <c r="AL99" s="27" t="s">
        <v>385</v>
      </c>
      <c r="AM99" s="27" t="s">
        <v>385</v>
      </c>
      <c r="AN99" s="27" t="s">
        <v>385</v>
      </c>
      <c r="AO99" s="27" t="s">
        <v>385</v>
      </c>
      <c r="AP99" s="27" t="s">
        <v>385</v>
      </c>
      <c r="AQ99" s="27" t="s">
        <v>385</v>
      </c>
      <c r="AR99" s="27" t="s">
        <v>385</v>
      </c>
      <c r="AS99" s="27" t="s">
        <v>385</v>
      </c>
      <c r="AT99" s="27" t="s">
        <v>385</v>
      </c>
      <c r="AU99" s="27" t="s">
        <v>385</v>
      </c>
      <c r="AV99" s="27" t="s">
        <v>385</v>
      </c>
      <c r="AW99" s="27" t="s">
        <v>385</v>
      </c>
      <c r="AX99" s="27" t="s">
        <v>385</v>
      </c>
      <c r="AY99" s="27" t="s">
        <v>385</v>
      </c>
      <c r="AZ99" s="27" t="s">
        <v>385</v>
      </c>
      <c r="BA99" s="27" t="s">
        <v>385</v>
      </c>
      <c r="BB99" s="27" t="s">
        <v>385</v>
      </c>
      <c r="BC99" s="27" t="s">
        <v>385</v>
      </c>
      <c r="BD99" s="27" t="s">
        <v>385</v>
      </c>
      <c r="BE99" s="27" t="s">
        <v>385</v>
      </c>
      <c r="BF99" s="27" t="s">
        <v>385</v>
      </c>
      <c r="BG99" s="27" t="s">
        <v>385</v>
      </c>
      <c r="BH99" s="27" t="s">
        <v>385</v>
      </c>
      <c r="BI99" s="27" t="s">
        <v>385</v>
      </c>
      <c r="BJ99" s="27" t="s">
        <v>385</v>
      </c>
      <c r="BK99" s="27" t="s">
        <v>385</v>
      </c>
    </row>
    <row r="100" spans="1:63" x14ac:dyDescent="0.25">
      <c r="A100">
        <v>33</v>
      </c>
      <c r="B100" t="s">
        <v>40</v>
      </c>
      <c r="C100" t="s">
        <v>7</v>
      </c>
      <c r="D100" s="27">
        <v>0</v>
      </c>
      <c r="E100" s="27">
        <v>40.46</v>
      </c>
      <c r="F100" s="27">
        <v>8.09</v>
      </c>
      <c r="G100" s="27">
        <v>48.55</v>
      </c>
      <c r="H100" s="27">
        <v>284.33999999999997</v>
      </c>
      <c r="I100" s="27">
        <v>280.67</v>
      </c>
      <c r="J100" s="27">
        <v>288.43</v>
      </c>
      <c r="K100" s="27">
        <v>284.55</v>
      </c>
      <c r="L100" s="27">
        <v>0.86</v>
      </c>
      <c r="M100" s="27">
        <v>1.34</v>
      </c>
      <c r="N100" s="27">
        <v>0.41</v>
      </c>
      <c r="O100" s="27">
        <v>0</v>
      </c>
      <c r="P100" s="27">
        <v>106.1</v>
      </c>
      <c r="Q100" s="27">
        <v>21.22</v>
      </c>
      <c r="R100" s="27">
        <v>127.32</v>
      </c>
      <c r="S100" s="27">
        <v>276.85000000000002</v>
      </c>
      <c r="T100" s="27">
        <v>274.41000000000003</v>
      </c>
      <c r="U100" s="27">
        <v>279.64</v>
      </c>
      <c r="V100" s="27">
        <v>276.85000000000002</v>
      </c>
      <c r="W100" s="27">
        <v>1.1499999999999999</v>
      </c>
      <c r="X100" s="27">
        <v>1.36</v>
      </c>
      <c r="Y100" s="27">
        <v>0.78</v>
      </c>
      <c r="Z100" s="27">
        <v>0</v>
      </c>
      <c r="AA100" s="27">
        <v>28.19</v>
      </c>
      <c r="AB100" s="27">
        <v>5.64</v>
      </c>
      <c r="AC100" s="27">
        <v>33.840000000000003</v>
      </c>
      <c r="AD100" s="27">
        <v>283.82</v>
      </c>
      <c r="AE100" s="27">
        <v>279.63</v>
      </c>
      <c r="AF100" s="27">
        <v>288.51</v>
      </c>
      <c r="AG100" s="27">
        <v>283.94</v>
      </c>
      <c r="AH100" s="27">
        <v>0.8</v>
      </c>
      <c r="AI100" s="27">
        <v>1.32</v>
      </c>
      <c r="AJ100" s="27">
        <v>0.39</v>
      </c>
      <c r="AK100" s="27">
        <v>0</v>
      </c>
      <c r="AL100" s="27">
        <v>0.17</v>
      </c>
      <c r="AM100" s="27">
        <v>0.03</v>
      </c>
      <c r="AN100" s="27">
        <v>0.21</v>
      </c>
      <c r="AO100" s="27">
        <v>292.20999999999998</v>
      </c>
      <c r="AP100" s="27">
        <v>287.32</v>
      </c>
      <c r="AQ100" s="27">
        <v>297.27999999999997</v>
      </c>
      <c r="AR100" s="27">
        <v>292.77999999999997</v>
      </c>
      <c r="AS100" s="27">
        <v>0.86</v>
      </c>
      <c r="AT100" s="27">
        <v>1.48</v>
      </c>
      <c r="AU100" s="27">
        <v>0.5</v>
      </c>
      <c r="AV100" s="27">
        <v>0</v>
      </c>
      <c r="AW100" s="27">
        <v>27.56</v>
      </c>
      <c r="AX100" s="27">
        <v>5.51</v>
      </c>
      <c r="AY100" s="27">
        <v>33.06</v>
      </c>
      <c r="AZ100" s="27">
        <v>284.47000000000003</v>
      </c>
      <c r="BA100" s="27">
        <v>281.31</v>
      </c>
      <c r="BB100" s="27">
        <v>288.25</v>
      </c>
      <c r="BC100" s="27">
        <v>284.63</v>
      </c>
      <c r="BD100" s="27">
        <v>0.81</v>
      </c>
      <c r="BE100" s="27">
        <v>1.36</v>
      </c>
      <c r="BF100" s="27">
        <v>0.19</v>
      </c>
      <c r="BG100" s="27">
        <v>284.63</v>
      </c>
      <c r="BH100" s="27">
        <v>0.81</v>
      </c>
      <c r="BI100" s="27">
        <v>1.36</v>
      </c>
      <c r="BJ100" s="27">
        <v>0.19</v>
      </c>
      <c r="BK100" s="27">
        <v>2488.9899999999998</v>
      </c>
    </row>
    <row r="101" spans="1:63" x14ac:dyDescent="0.25">
      <c r="A101">
        <v>33</v>
      </c>
      <c r="B101" t="s">
        <v>40</v>
      </c>
      <c r="C101" t="s">
        <v>8</v>
      </c>
      <c r="D101" s="27">
        <v>0</v>
      </c>
      <c r="E101" s="27">
        <v>319.85000000000002</v>
      </c>
      <c r="F101" s="27">
        <v>63.97</v>
      </c>
      <c r="G101" s="27">
        <v>383.82</v>
      </c>
      <c r="H101" s="27">
        <v>284.14999999999998</v>
      </c>
      <c r="I101" s="27">
        <v>280.31</v>
      </c>
      <c r="J101" s="27">
        <v>288.52999999999997</v>
      </c>
      <c r="K101" s="27">
        <v>284.35000000000002</v>
      </c>
      <c r="L101" s="27">
        <v>0.43</v>
      </c>
      <c r="M101" s="27">
        <v>0.77</v>
      </c>
      <c r="N101" s="27">
        <v>0.25</v>
      </c>
      <c r="O101" s="27">
        <v>0</v>
      </c>
      <c r="P101" s="27">
        <v>814.72</v>
      </c>
      <c r="Q101" s="27">
        <v>162.94999999999999</v>
      </c>
      <c r="R101" s="27">
        <v>977.68</v>
      </c>
      <c r="S101" s="27">
        <v>276.61</v>
      </c>
      <c r="T101" s="27">
        <v>274.10000000000002</v>
      </c>
      <c r="U101" s="27">
        <v>279.63</v>
      </c>
      <c r="V101" s="27">
        <v>276.61</v>
      </c>
      <c r="W101" s="27">
        <v>0.59</v>
      </c>
      <c r="X101" s="27">
        <v>0.74</v>
      </c>
      <c r="Y101" s="27">
        <v>0.4</v>
      </c>
      <c r="Z101" s="27">
        <v>0</v>
      </c>
      <c r="AA101" s="27">
        <v>210.21</v>
      </c>
      <c r="AB101" s="27">
        <v>42.07</v>
      </c>
      <c r="AC101" s="27">
        <v>252.28</v>
      </c>
      <c r="AD101" s="27">
        <v>283.67</v>
      </c>
      <c r="AE101" s="27">
        <v>279.27999999999997</v>
      </c>
      <c r="AF101" s="27">
        <v>288.68</v>
      </c>
      <c r="AG101" s="27">
        <v>283.79000000000002</v>
      </c>
      <c r="AH101" s="27">
        <v>0.45</v>
      </c>
      <c r="AI101" s="27">
        <v>0.78</v>
      </c>
      <c r="AJ101" s="27">
        <v>0.33</v>
      </c>
      <c r="AK101" s="27">
        <v>0</v>
      </c>
      <c r="AL101" s="27">
        <v>1.91</v>
      </c>
      <c r="AM101" s="27">
        <v>0.38</v>
      </c>
      <c r="AN101" s="27">
        <v>2.29</v>
      </c>
      <c r="AO101" s="27">
        <v>292.04000000000002</v>
      </c>
      <c r="AP101" s="27">
        <v>286.92</v>
      </c>
      <c r="AQ101" s="27">
        <v>297.42</v>
      </c>
      <c r="AR101" s="27">
        <v>292.58</v>
      </c>
      <c r="AS101" s="27">
        <v>0.52</v>
      </c>
      <c r="AT101" s="27">
        <v>0.93</v>
      </c>
      <c r="AU101" s="27">
        <v>0.44</v>
      </c>
      <c r="AV101" s="27">
        <v>0</v>
      </c>
      <c r="AW101" s="27">
        <v>253.34</v>
      </c>
      <c r="AX101" s="27">
        <v>50.64</v>
      </c>
      <c r="AY101" s="27">
        <v>303.98</v>
      </c>
      <c r="AZ101" s="27">
        <v>284.25</v>
      </c>
      <c r="BA101" s="27">
        <v>280.91000000000003</v>
      </c>
      <c r="BB101" s="27">
        <v>288.38</v>
      </c>
      <c r="BC101" s="27">
        <v>284.39999999999998</v>
      </c>
      <c r="BD101" s="27">
        <v>0.34</v>
      </c>
      <c r="BE101" s="27">
        <v>0.75</v>
      </c>
      <c r="BF101" s="27">
        <v>0.03</v>
      </c>
      <c r="BG101" s="27">
        <v>284.39999999999998</v>
      </c>
      <c r="BH101" s="27">
        <v>0.34</v>
      </c>
      <c r="BI101" s="27">
        <v>0.75</v>
      </c>
      <c r="BJ101" s="27">
        <v>0.03</v>
      </c>
      <c r="BK101" s="27">
        <v>38726.53</v>
      </c>
    </row>
    <row r="102" spans="1:63" x14ac:dyDescent="0.25">
      <c r="A102">
        <v>34</v>
      </c>
      <c r="B102" t="s">
        <v>41</v>
      </c>
      <c r="C102" t="s">
        <v>6</v>
      </c>
      <c r="D102" s="27">
        <v>3.11</v>
      </c>
      <c r="E102" s="27">
        <v>24.74</v>
      </c>
      <c r="F102" s="27">
        <v>6.8</v>
      </c>
      <c r="G102" s="27">
        <v>31.54</v>
      </c>
      <c r="H102" s="27">
        <v>295.32</v>
      </c>
      <c r="I102" s="27">
        <v>292.10000000000002</v>
      </c>
      <c r="J102" s="27">
        <v>299.83999999999997</v>
      </c>
      <c r="K102" s="27">
        <v>297.22000000000003</v>
      </c>
      <c r="L102" s="27">
        <v>1.95</v>
      </c>
      <c r="M102" s="27">
        <v>2.86</v>
      </c>
      <c r="N102" s="27">
        <v>0.81</v>
      </c>
      <c r="O102" s="27">
        <v>0.09</v>
      </c>
      <c r="P102" s="27">
        <v>59.3</v>
      </c>
      <c r="Q102" s="27">
        <v>11.9</v>
      </c>
      <c r="R102" s="27">
        <v>71.2</v>
      </c>
      <c r="S102" s="27">
        <v>291.75</v>
      </c>
      <c r="T102" s="27">
        <v>288.56</v>
      </c>
      <c r="U102" s="27">
        <v>296.2</v>
      </c>
      <c r="V102" s="27">
        <v>293.12</v>
      </c>
      <c r="W102" s="27">
        <v>2.19</v>
      </c>
      <c r="X102" s="27">
        <v>2.94</v>
      </c>
      <c r="Y102" s="27">
        <v>1.1599999999999999</v>
      </c>
      <c r="Z102" s="27">
        <v>1.19</v>
      </c>
      <c r="AA102" s="27">
        <v>21.57</v>
      </c>
      <c r="AB102" s="27">
        <v>5.03</v>
      </c>
      <c r="AC102" s="27">
        <v>26.6</v>
      </c>
      <c r="AD102" s="27">
        <v>295.33</v>
      </c>
      <c r="AE102" s="27">
        <v>292</v>
      </c>
      <c r="AF102" s="27">
        <v>300</v>
      </c>
      <c r="AG102" s="27">
        <v>297.13</v>
      </c>
      <c r="AH102" s="27">
        <v>1.93</v>
      </c>
      <c r="AI102" s="27">
        <v>2.86</v>
      </c>
      <c r="AJ102" s="27">
        <v>0.79</v>
      </c>
      <c r="AK102" s="27">
        <v>8.8800000000000008</v>
      </c>
      <c r="AL102" s="27">
        <v>1.85</v>
      </c>
      <c r="AM102" s="27">
        <v>5.67</v>
      </c>
      <c r="AN102" s="27">
        <v>7.52</v>
      </c>
      <c r="AO102" s="27">
        <v>298.45999999999998</v>
      </c>
      <c r="AP102" s="27">
        <v>295.33</v>
      </c>
      <c r="AQ102" s="27">
        <v>302.93</v>
      </c>
      <c r="AR102" s="27">
        <v>301.12</v>
      </c>
      <c r="AS102" s="27">
        <v>1.92</v>
      </c>
      <c r="AT102" s="27">
        <v>2.9</v>
      </c>
      <c r="AU102" s="27">
        <v>0.77</v>
      </c>
      <c r="AV102" s="27">
        <v>2.2799999999999998</v>
      </c>
      <c r="AW102" s="27">
        <v>16.41</v>
      </c>
      <c r="AX102" s="27">
        <v>4.6500000000000004</v>
      </c>
      <c r="AY102" s="27">
        <v>21.06</v>
      </c>
      <c r="AZ102" s="27">
        <v>295.72000000000003</v>
      </c>
      <c r="BA102" s="27">
        <v>292.52</v>
      </c>
      <c r="BB102" s="27">
        <v>300.23</v>
      </c>
      <c r="BC102" s="27">
        <v>297.51</v>
      </c>
      <c r="BD102" s="27">
        <v>1.86</v>
      </c>
      <c r="BE102" s="27">
        <v>2.81</v>
      </c>
      <c r="BF102" s="27">
        <v>0.61</v>
      </c>
      <c r="BG102" s="27">
        <v>297.51</v>
      </c>
      <c r="BH102" s="27">
        <v>1.86</v>
      </c>
      <c r="BI102" s="27">
        <v>2.81</v>
      </c>
      <c r="BJ102" s="27">
        <v>0.61</v>
      </c>
      <c r="BK102" s="27">
        <v>631.4</v>
      </c>
    </row>
    <row r="103" spans="1:63" x14ac:dyDescent="0.25">
      <c r="A103">
        <v>34</v>
      </c>
      <c r="B103" t="s">
        <v>41</v>
      </c>
      <c r="C103" t="s">
        <v>7</v>
      </c>
      <c r="D103" s="27">
        <v>2.4</v>
      </c>
      <c r="E103" s="27">
        <v>1111.1500000000001</v>
      </c>
      <c r="F103" s="27">
        <v>223.67</v>
      </c>
      <c r="G103" s="27">
        <v>1334.82</v>
      </c>
      <c r="H103" s="27">
        <v>291.39999999999998</v>
      </c>
      <c r="I103" s="27">
        <v>286.97000000000003</v>
      </c>
      <c r="J103" s="27">
        <v>297.36</v>
      </c>
      <c r="K103" s="27">
        <v>292.3</v>
      </c>
      <c r="L103" s="27">
        <v>0.64</v>
      </c>
      <c r="M103" s="27">
        <v>0.94</v>
      </c>
      <c r="N103" s="27">
        <v>0.53</v>
      </c>
      <c r="O103" s="27">
        <v>0.01</v>
      </c>
      <c r="P103" s="27">
        <v>3040.6</v>
      </c>
      <c r="Q103" s="27">
        <v>608.13</v>
      </c>
      <c r="R103" s="27">
        <v>3648.73</v>
      </c>
      <c r="S103" s="27">
        <v>285.06</v>
      </c>
      <c r="T103" s="27">
        <v>280.98</v>
      </c>
      <c r="U103" s="27">
        <v>290.7</v>
      </c>
      <c r="V103" s="27">
        <v>285.62</v>
      </c>
      <c r="W103" s="27">
        <v>0.78</v>
      </c>
      <c r="X103" s="27">
        <v>1.02</v>
      </c>
      <c r="Y103" s="27">
        <v>0.64</v>
      </c>
      <c r="Z103" s="27">
        <v>0.65</v>
      </c>
      <c r="AA103" s="27">
        <v>705.18</v>
      </c>
      <c r="AB103" s="27">
        <v>141.54</v>
      </c>
      <c r="AC103" s="27">
        <v>846.72</v>
      </c>
      <c r="AD103" s="27">
        <v>291.79000000000002</v>
      </c>
      <c r="AE103" s="27">
        <v>286.98</v>
      </c>
      <c r="AF103" s="27">
        <v>298.06</v>
      </c>
      <c r="AG103" s="27">
        <v>292.54000000000002</v>
      </c>
      <c r="AH103" s="27">
        <v>0.68</v>
      </c>
      <c r="AI103" s="27">
        <v>0.95</v>
      </c>
      <c r="AJ103" s="27">
        <v>0.63</v>
      </c>
      <c r="AK103" s="27">
        <v>7.51</v>
      </c>
      <c r="AL103" s="27">
        <v>41.24</v>
      </c>
      <c r="AM103" s="27">
        <v>12.76</v>
      </c>
      <c r="AN103" s="27">
        <v>54</v>
      </c>
      <c r="AO103" s="27">
        <v>297.04000000000002</v>
      </c>
      <c r="AP103" s="27">
        <v>292.41000000000003</v>
      </c>
      <c r="AQ103" s="27">
        <v>303.06</v>
      </c>
      <c r="AR103" s="27">
        <v>298.37</v>
      </c>
      <c r="AS103" s="27">
        <v>0.67</v>
      </c>
      <c r="AT103" s="27">
        <v>1.01</v>
      </c>
      <c r="AU103" s="27">
        <v>0.59</v>
      </c>
      <c r="AV103" s="27">
        <v>1.41</v>
      </c>
      <c r="AW103" s="27">
        <v>665.8</v>
      </c>
      <c r="AX103" s="27">
        <v>133.88999999999999</v>
      </c>
      <c r="AY103" s="27">
        <v>799.69</v>
      </c>
      <c r="AZ103" s="27">
        <v>291.7</v>
      </c>
      <c r="BA103" s="27">
        <v>287.5</v>
      </c>
      <c r="BB103" s="27">
        <v>297.62</v>
      </c>
      <c r="BC103" s="27">
        <v>292.66000000000003</v>
      </c>
      <c r="BD103" s="27">
        <v>0.56999999999999995</v>
      </c>
      <c r="BE103" s="27">
        <v>0.9</v>
      </c>
      <c r="BF103" s="27">
        <v>0.42</v>
      </c>
      <c r="BG103" s="27">
        <v>292.66000000000003</v>
      </c>
      <c r="BH103" s="27">
        <v>0.56999999999999995</v>
      </c>
      <c r="BI103" s="27">
        <v>0.9</v>
      </c>
      <c r="BJ103" s="27">
        <v>0.42</v>
      </c>
      <c r="BK103" s="27">
        <v>165924.70000000001</v>
      </c>
    </row>
    <row r="104" spans="1:63" x14ac:dyDescent="0.25">
      <c r="A104">
        <v>34</v>
      </c>
      <c r="B104" t="s">
        <v>41</v>
      </c>
      <c r="C104" t="s">
        <v>8</v>
      </c>
      <c r="D104" s="27">
        <v>12.62</v>
      </c>
      <c r="E104" s="27">
        <v>2042.89</v>
      </c>
      <c r="F104" s="27">
        <v>416.15</v>
      </c>
      <c r="G104" s="27">
        <v>2459.04</v>
      </c>
      <c r="H104" s="27">
        <v>290.77999999999997</v>
      </c>
      <c r="I104" s="27">
        <v>286.27999999999997</v>
      </c>
      <c r="J104" s="27">
        <v>296.72000000000003</v>
      </c>
      <c r="K104" s="27">
        <v>291.63</v>
      </c>
      <c r="L104" s="27">
        <v>0.43</v>
      </c>
      <c r="M104" s="27">
        <v>0.65</v>
      </c>
      <c r="N104" s="27">
        <v>0.35</v>
      </c>
      <c r="O104" s="27">
        <v>0.01</v>
      </c>
      <c r="P104" s="27">
        <v>5229.9799999999996</v>
      </c>
      <c r="Q104" s="27">
        <v>1046.02</v>
      </c>
      <c r="R104" s="27">
        <v>6276.01</v>
      </c>
      <c r="S104" s="27">
        <v>284.39</v>
      </c>
      <c r="T104" s="27">
        <v>280.27999999999997</v>
      </c>
      <c r="U104" s="27">
        <v>289.98</v>
      </c>
      <c r="V104" s="27">
        <v>284.93</v>
      </c>
      <c r="W104" s="27">
        <v>0.5</v>
      </c>
      <c r="X104" s="27">
        <v>0.69</v>
      </c>
      <c r="Y104" s="27">
        <v>0.38</v>
      </c>
      <c r="Z104" s="27">
        <v>3.02</v>
      </c>
      <c r="AA104" s="27">
        <v>1425.56</v>
      </c>
      <c r="AB104" s="27">
        <v>287.10000000000002</v>
      </c>
      <c r="AC104" s="27">
        <v>1712.66</v>
      </c>
      <c r="AD104" s="27">
        <v>291.14</v>
      </c>
      <c r="AE104" s="27">
        <v>286.27</v>
      </c>
      <c r="AF104" s="27">
        <v>297.37</v>
      </c>
      <c r="AG104" s="27">
        <v>291.86</v>
      </c>
      <c r="AH104" s="27">
        <v>0.48</v>
      </c>
      <c r="AI104" s="27">
        <v>0.67</v>
      </c>
      <c r="AJ104" s="27">
        <v>0.46</v>
      </c>
      <c r="AK104" s="27">
        <v>39.950000000000003</v>
      </c>
      <c r="AL104" s="27">
        <v>88.84</v>
      </c>
      <c r="AM104" s="27">
        <v>41.74</v>
      </c>
      <c r="AN104" s="27">
        <v>130.58000000000001</v>
      </c>
      <c r="AO104" s="27">
        <v>296.49</v>
      </c>
      <c r="AP104" s="27">
        <v>291.74</v>
      </c>
      <c r="AQ104" s="27">
        <v>302.51</v>
      </c>
      <c r="AR104" s="27">
        <v>297.73</v>
      </c>
      <c r="AS104" s="27">
        <v>0.51</v>
      </c>
      <c r="AT104" s="27">
        <v>0.74</v>
      </c>
      <c r="AU104" s="27">
        <v>0.46</v>
      </c>
      <c r="AV104" s="27">
        <v>7.49</v>
      </c>
      <c r="AW104" s="27">
        <v>1436.88</v>
      </c>
      <c r="AX104" s="27">
        <v>291.68</v>
      </c>
      <c r="AY104" s="27">
        <v>1728.56</v>
      </c>
      <c r="AZ104" s="27">
        <v>291.08999999999997</v>
      </c>
      <c r="BA104" s="27">
        <v>286.81</v>
      </c>
      <c r="BB104" s="27">
        <v>296.99</v>
      </c>
      <c r="BC104" s="27">
        <v>292</v>
      </c>
      <c r="BD104" s="27">
        <v>0.37</v>
      </c>
      <c r="BE104" s="27">
        <v>0.62</v>
      </c>
      <c r="BF104" s="27">
        <v>0.26</v>
      </c>
      <c r="BG104" s="27">
        <v>292</v>
      </c>
      <c r="BH104" s="27">
        <v>0.37</v>
      </c>
      <c r="BI104" s="27">
        <v>0.62</v>
      </c>
      <c r="BJ104" s="27">
        <v>0.26</v>
      </c>
      <c r="BK104" s="27">
        <v>639237.5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opLeftCell="A9" workbookViewId="0">
      <selection activeCell="I34" sqref="I34"/>
    </sheetView>
  </sheetViews>
  <sheetFormatPr defaultRowHeight="15" x14ac:dyDescent="0.25"/>
  <cols>
    <col min="1" max="1" width="13.42578125" customWidth="1"/>
    <col min="8" max="8" width="13.5703125" customWidth="1"/>
    <col min="10" max="10" width="9.7109375" customWidth="1"/>
  </cols>
  <sheetData>
    <row r="1" spans="1:14" x14ac:dyDescent="0.25">
      <c r="A1" t="s">
        <v>224</v>
      </c>
      <c r="B1">
        <v>0.6</v>
      </c>
      <c r="C1">
        <v>100</v>
      </c>
      <c r="D1">
        <v>4</v>
      </c>
      <c r="E1">
        <v>0.05</v>
      </c>
      <c r="F1" t="s">
        <v>250</v>
      </c>
      <c r="G1">
        <v>0.1</v>
      </c>
      <c r="H1" t="s">
        <v>124</v>
      </c>
      <c r="I1">
        <v>0.6</v>
      </c>
      <c r="J1" t="s">
        <v>249</v>
      </c>
      <c r="K1" t="s">
        <v>253</v>
      </c>
      <c r="L1">
        <v>19</v>
      </c>
      <c r="M1">
        <v>27</v>
      </c>
      <c r="N1" t="s">
        <v>74</v>
      </c>
    </row>
    <row r="2" spans="1:14" x14ac:dyDescent="0.25">
      <c r="A2" t="s">
        <v>223</v>
      </c>
      <c r="B2">
        <v>0.6</v>
      </c>
      <c r="C2">
        <v>200</v>
      </c>
      <c r="D2">
        <v>8</v>
      </c>
      <c r="E2">
        <v>0.05</v>
      </c>
      <c r="F2" t="s">
        <v>250</v>
      </c>
      <c r="G2">
        <v>0.1</v>
      </c>
      <c r="H2" t="s">
        <v>124</v>
      </c>
      <c r="I2">
        <v>0.85</v>
      </c>
      <c r="J2" t="s">
        <v>249</v>
      </c>
      <c r="K2" t="s">
        <v>253</v>
      </c>
      <c r="L2">
        <v>19</v>
      </c>
      <c r="M2">
        <v>37</v>
      </c>
      <c r="N2" t="s">
        <v>74</v>
      </c>
    </row>
    <row r="3" spans="1:14" x14ac:dyDescent="0.25">
      <c r="A3" t="s">
        <v>222</v>
      </c>
      <c r="B3">
        <v>0.7</v>
      </c>
      <c r="C3">
        <v>120</v>
      </c>
      <c r="D3">
        <v>4.8</v>
      </c>
      <c r="E3">
        <v>0.05</v>
      </c>
      <c r="F3" t="s">
        <v>250</v>
      </c>
      <c r="G3">
        <v>0.1</v>
      </c>
      <c r="H3" t="s">
        <v>124</v>
      </c>
      <c r="I3">
        <v>0.7</v>
      </c>
      <c r="J3" t="s">
        <v>249</v>
      </c>
      <c r="K3" t="s">
        <v>253</v>
      </c>
      <c r="L3">
        <v>17</v>
      </c>
      <c r="M3">
        <v>32</v>
      </c>
      <c r="N3" t="s">
        <v>74</v>
      </c>
    </row>
    <row r="4" spans="1:14" x14ac:dyDescent="0.25">
      <c r="A4" t="s">
        <v>221</v>
      </c>
      <c r="B4">
        <v>0.6</v>
      </c>
      <c r="C4">
        <v>70</v>
      </c>
      <c r="D4">
        <v>2.8</v>
      </c>
      <c r="E4">
        <v>0.25</v>
      </c>
      <c r="F4" t="s">
        <v>250</v>
      </c>
      <c r="G4">
        <v>0.1</v>
      </c>
      <c r="H4" t="s">
        <v>124</v>
      </c>
      <c r="I4">
        <v>0.65</v>
      </c>
      <c r="J4" t="s">
        <v>229</v>
      </c>
      <c r="K4" t="s">
        <v>238</v>
      </c>
      <c r="L4">
        <v>17</v>
      </c>
      <c r="M4">
        <v>32</v>
      </c>
      <c r="N4" t="s">
        <v>74</v>
      </c>
    </row>
    <row r="5" spans="1:14" x14ac:dyDescent="0.25">
      <c r="A5" t="s">
        <v>220</v>
      </c>
      <c r="B5">
        <v>0.5</v>
      </c>
      <c r="C5">
        <v>60</v>
      </c>
      <c r="D5">
        <v>2.4</v>
      </c>
      <c r="E5">
        <v>0.2</v>
      </c>
      <c r="F5" t="s">
        <v>247</v>
      </c>
      <c r="G5">
        <v>0.2</v>
      </c>
      <c r="H5" t="s">
        <v>86</v>
      </c>
      <c r="I5">
        <v>0.55000000000000004</v>
      </c>
      <c r="J5" t="s">
        <v>236</v>
      </c>
      <c r="K5" t="s">
        <v>238</v>
      </c>
      <c r="L5">
        <v>19</v>
      </c>
      <c r="M5">
        <v>32</v>
      </c>
      <c r="N5" t="s">
        <v>74</v>
      </c>
    </row>
    <row r="6" spans="1:14" x14ac:dyDescent="0.25">
      <c r="A6" t="s">
        <v>219</v>
      </c>
      <c r="B6">
        <v>0.6</v>
      </c>
      <c r="C6">
        <v>100</v>
      </c>
      <c r="D6">
        <v>4</v>
      </c>
      <c r="E6">
        <v>0.05</v>
      </c>
      <c r="F6" t="s">
        <v>250</v>
      </c>
      <c r="G6">
        <v>0.1</v>
      </c>
      <c r="H6" t="s">
        <v>124</v>
      </c>
      <c r="I6">
        <v>0.6</v>
      </c>
      <c r="J6" t="s">
        <v>249</v>
      </c>
      <c r="K6" t="s">
        <v>253</v>
      </c>
      <c r="L6">
        <v>19</v>
      </c>
      <c r="M6">
        <v>27</v>
      </c>
      <c r="N6" t="s">
        <v>74</v>
      </c>
    </row>
    <row r="7" spans="1:14" x14ac:dyDescent="0.25">
      <c r="A7" t="s">
        <v>218</v>
      </c>
      <c r="B7">
        <v>0.5</v>
      </c>
      <c r="C7">
        <v>90</v>
      </c>
      <c r="D7">
        <v>3.6</v>
      </c>
      <c r="E7">
        <v>0.1</v>
      </c>
      <c r="F7" t="s">
        <v>250</v>
      </c>
      <c r="G7">
        <v>0.1</v>
      </c>
      <c r="H7" t="s">
        <v>124</v>
      </c>
      <c r="I7">
        <v>0.75</v>
      </c>
      <c r="J7" t="s">
        <v>229</v>
      </c>
      <c r="K7" t="s">
        <v>253</v>
      </c>
      <c r="L7">
        <v>17</v>
      </c>
      <c r="M7">
        <v>32</v>
      </c>
      <c r="N7" t="s">
        <v>74</v>
      </c>
    </row>
    <row r="8" spans="1:14" x14ac:dyDescent="0.25">
      <c r="A8" t="s">
        <v>217</v>
      </c>
      <c r="B8">
        <v>0.6</v>
      </c>
      <c r="C8">
        <v>180</v>
      </c>
      <c r="D8">
        <v>7.2</v>
      </c>
      <c r="E8">
        <v>0.1</v>
      </c>
      <c r="F8" t="s">
        <v>250</v>
      </c>
      <c r="G8">
        <v>0.1</v>
      </c>
      <c r="H8" t="s">
        <v>124</v>
      </c>
      <c r="I8">
        <v>0.5</v>
      </c>
      <c r="J8" t="s">
        <v>249</v>
      </c>
      <c r="K8" t="s">
        <v>253</v>
      </c>
      <c r="L8">
        <v>19</v>
      </c>
      <c r="M8">
        <v>27</v>
      </c>
      <c r="N8" t="s">
        <v>74</v>
      </c>
    </row>
    <row r="9" spans="1:14" x14ac:dyDescent="0.25">
      <c r="A9" t="s">
        <v>216</v>
      </c>
      <c r="B9">
        <v>0.9</v>
      </c>
      <c r="C9">
        <v>60</v>
      </c>
      <c r="D9">
        <v>2.4</v>
      </c>
      <c r="E9">
        <v>0.15</v>
      </c>
      <c r="F9" t="s">
        <v>250</v>
      </c>
      <c r="G9">
        <v>0.1</v>
      </c>
      <c r="H9" t="s">
        <v>124</v>
      </c>
      <c r="I9">
        <v>0.4</v>
      </c>
      <c r="J9" t="s">
        <v>249</v>
      </c>
      <c r="K9" t="s">
        <v>238</v>
      </c>
      <c r="L9">
        <v>17</v>
      </c>
      <c r="M9">
        <v>32</v>
      </c>
      <c r="N9" t="s">
        <v>74</v>
      </c>
    </row>
    <row r="10" spans="1:14" x14ac:dyDescent="0.25">
      <c r="A10" t="s">
        <v>215</v>
      </c>
      <c r="B10">
        <v>0.5</v>
      </c>
      <c r="C10">
        <v>180</v>
      </c>
      <c r="D10">
        <v>7.2</v>
      </c>
      <c r="E10">
        <v>0.1</v>
      </c>
      <c r="F10" t="s">
        <v>250</v>
      </c>
      <c r="G10">
        <v>0.1</v>
      </c>
      <c r="H10" t="s">
        <v>124</v>
      </c>
      <c r="I10">
        <v>0.55000000000000004</v>
      </c>
      <c r="J10" t="s">
        <v>249</v>
      </c>
      <c r="K10" t="s">
        <v>253</v>
      </c>
      <c r="L10">
        <v>19</v>
      </c>
      <c r="M10">
        <v>27</v>
      </c>
      <c r="N10" t="s">
        <v>74</v>
      </c>
    </row>
    <row r="11" spans="1:14" x14ac:dyDescent="0.25">
      <c r="A11" t="s">
        <v>214</v>
      </c>
      <c r="B11">
        <v>0.8</v>
      </c>
      <c r="C11">
        <v>200</v>
      </c>
      <c r="D11">
        <v>8</v>
      </c>
      <c r="E11">
        <v>0.2</v>
      </c>
      <c r="F11" t="s">
        <v>250</v>
      </c>
      <c r="G11">
        <v>0.1</v>
      </c>
      <c r="H11" t="s">
        <v>124</v>
      </c>
      <c r="I11">
        <v>0.4</v>
      </c>
      <c r="J11" t="s">
        <v>249</v>
      </c>
      <c r="K11" t="s">
        <v>253</v>
      </c>
      <c r="L11">
        <v>17</v>
      </c>
      <c r="M11">
        <v>32</v>
      </c>
      <c r="N11" t="s">
        <v>74</v>
      </c>
    </row>
    <row r="12" spans="1:14" x14ac:dyDescent="0.25">
      <c r="A12" t="s">
        <v>213</v>
      </c>
      <c r="B12">
        <v>0.6</v>
      </c>
      <c r="C12">
        <v>100</v>
      </c>
      <c r="D12">
        <v>4</v>
      </c>
      <c r="E12">
        <v>0.05</v>
      </c>
      <c r="F12" t="s">
        <v>250</v>
      </c>
      <c r="G12">
        <v>0.1</v>
      </c>
      <c r="H12" t="s">
        <v>124</v>
      </c>
      <c r="I12">
        <v>0.6</v>
      </c>
      <c r="J12" t="s">
        <v>249</v>
      </c>
      <c r="K12" t="s">
        <v>253</v>
      </c>
      <c r="L12">
        <v>19</v>
      </c>
      <c r="M12">
        <v>27</v>
      </c>
      <c r="N12" t="s">
        <v>74</v>
      </c>
    </row>
    <row r="13" spans="1:14" x14ac:dyDescent="0.25">
      <c r="A13" t="s">
        <v>212</v>
      </c>
      <c r="B13">
        <v>0.8</v>
      </c>
      <c r="C13">
        <v>80</v>
      </c>
      <c r="D13">
        <v>3.2</v>
      </c>
      <c r="E13">
        <v>0.2</v>
      </c>
      <c r="F13" t="s">
        <v>250</v>
      </c>
      <c r="G13">
        <v>0.1</v>
      </c>
      <c r="H13" t="s">
        <v>124</v>
      </c>
      <c r="I13">
        <v>0.55000000000000004</v>
      </c>
      <c r="J13" t="s">
        <v>249</v>
      </c>
      <c r="K13" t="s">
        <v>253</v>
      </c>
      <c r="L13">
        <v>17</v>
      </c>
      <c r="M13">
        <v>32</v>
      </c>
      <c r="N13" t="s">
        <v>74</v>
      </c>
    </row>
    <row r="14" spans="1:14" x14ac:dyDescent="0.25">
      <c r="A14" t="s">
        <v>211</v>
      </c>
      <c r="B14">
        <v>0.8</v>
      </c>
      <c r="C14">
        <v>200</v>
      </c>
      <c r="D14">
        <v>8</v>
      </c>
      <c r="E14">
        <v>0.1</v>
      </c>
      <c r="F14" t="s">
        <v>250</v>
      </c>
      <c r="G14">
        <v>0.1</v>
      </c>
      <c r="H14" t="s">
        <v>124</v>
      </c>
      <c r="I14">
        <v>0.5</v>
      </c>
      <c r="J14" t="s">
        <v>249</v>
      </c>
      <c r="K14" t="s">
        <v>238</v>
      </c>
      <c r="L14">
        <v>17</v>
      </c>
      <c r="M14">
        <v>32</v>
      </c>
      <c r="N14" t="s">
        <v>74</v>
      </c>
    </row>
    <row r="15" spans="1:14" x14ac:dyDescent="0.25">
      <c r="A15" t="s">
        <v>210</v>
      </c>
      <c r="B15">
        <v>0.5</v>
      </c>
      <c r="C15">
        <v>90</v>
      </c>
      <c r="D15">
        <v>3.6</v>
      </c>
      <c r="E15">
        <v>0.1</v>
      </c>
      <c r="F15" t="s">
        <v>250</v>
      </c>
      <c r="G15">
        <v>0.1</v>
      </c>
      <c r="H15" t="s">
        <v>124</v>
      </c>
      <c r="I15">
        <v>0.75</v>
      </c>
      <c r="J15" t="s">
        <v>229</v>
      </c>
      <c r="K15" t="s">
        <v>253</v>
      </c>
      <c r="L15">
        <v>17</v>
      </c>
      <c r="M15">
        <v>32</v>
      </c>
      <c r="N15" t="s">
        <v>74</v>
      </c>
    </row>
    <row r="16" spans="1:14" x14ac:dyDescent="0.25">
      <c r="A16" t="s">
        <v>209</v>
      </c>
      <c r="B16">
        <v>0.5</v>
      </c>
      <c r="C16">
        <v>80</v>
      </c>
      <c r="D16">
        <v>3.2</v>
      </c>
      <c r="E16">
        <v>0.15</v>
      </c>
      <c r="F16" t="s">
        <v>252</v>
      </c>
      <c r="G16">
        <v>0.15</v>
      </c>
      <c r="H16" t="s">
        <v>124</v>
      </c>
      <c r="I16">
        <v>0.65</v>
      </c>
      <c r="J16" t="s">
        <v>249</v>
      </c>
      <c r="K16" t="s">
        <v>238</v>
      </c>
      <c r="L16">
        <v>17</v>
      </c>
      <c r="M16">
        <v>32</v>
      </c>
      <c r="N16" t="s">
        <v>74</v>
      </c>
    </row>
    <row r="17" spans="1:14" x14ac:dyDescent="0.25">
      <c r="A17" t="s">
        <v>208</v>
      </c>
      <c r="B17">
        <v>0.6</v>
      </c>
      <c r="C17">
        <v>100</v>
      </c>
      <c r="D17">
        <v>4</v>
      </c>
      <c r="E17">
        <v>0.05</v>
      </c>
      <c r="F17" t="s">
        <v>250</v>
      </c>
      <c r="G17">
        <v>0.1</v>
      </c>
      <c r="H17" t="s">
        <v>86</v>
      </c>
      <c r="I17">
        <v>0.75</v>
      </c>
      <c r="J17" t="s">
        <v>236</v>
      </c>
      <c r="K17" t="s">
        <v>253</v>
      </c>
      <c r="L17">
        <v>19</v>
      </c>
      <c r="M17">
        <v>32</v>
      </c>
      <c r="N17" t="s">
        <v>74</v>
      </c>
    </row>
    <row r="18" spans="1:14" x14ac:dyDescent="0.25">
      <c r="A18" t="s">
        <v>207</v>
      </c>
      <c r="B18">
        <v>0.6</v>
      </c>
      <c r="C18">
        <v>120</v>
      </c>
      <c r="D18">
        <v>4.8</v>
      </c>
      <c r="E18">
        <v>0.05</v>
      </c>
      <c r="F18" t="s">
        <v>250</v>
      </c>
      <c r="G18">
        <v>0.1</v>
      </c>
      <c r="H18" t="s">
        <v>124</v>
      </c>
      <c r="I18">
        <v>0.8</v>
      </c>
      <c r="J18" t="s">
        <v>249</v>
      </c>
      <c r="K18" t="s">
        <v>253</v>
      </c>
      <c r="L18">
        <v>19</v>
      </c>
      <c r="M18">
        <v>32</v>
      </c>
      <c r="N18" t="s">
        <v>74</v>
      </c>
    </row>
    <row r="19" spans="1:14" x14ac:dyDescent="0.25">
      <c r="A19" t="s">
        <v>206</v>
      </c>
      <c r="B19">
        <v>0.6</v>
      </c>
      <c r="C19">
        <v>160</v>
      </c>
      <c r="D19">
        <v>6.4</v>
      </c>
      <c r="E19">
        <v>0.05</v>
      </c>
      <c r="F19" t="s">
        <v>250</v>
      </c>
      <c r="G19">
        <v>0.1</v>
      </c>
      <c r="H19" t="s">
        <v>124</v>
      </c>
      <c r="I19">
        <v>0.75</v>
      </c>
      <c r="J19" t="s">
        <v>249</v>
      </c>
      <c r="K19" t="s">
        <v>253</v>
      </c>
      <c r="L19">
        <v>19</v>
      </c>
      <c r="M19">
        <v>32</v>
      </c>
      <c r="N19" t="s">
        <v>74</v>
      </c>
    </row>
    <row r="20" spans="1:14" x14ac:dyDescent="0.25">
      <c r="A20" t="s">
        <v>205</v>
      </c>
      <c r="B20">
        <v>0.6</v>
      </c>
      <c r="C20">
        <v>70</v>
      </c>
      <c r="D20">
        <v>2.8</v>
      </c>
      <c r="E20">
        <v>0.05</v>
      </c>
      <c r="F20" t="s">
        <v>250</v>
      </c>
      <c r="G20">
        <v>0.1</v>
      </c>
      <c r="H20" t="s">
        <v>124</v>
      </c>
      <c r="I20">
        <v>0.7</v>
      </c>
      <c r="J20" t="s">
        <v>249</v>
      </c>
      <c r="K20" t="s">
        <v>253</v>
      </c>
      <c r="L20">
        <v>19</v>
      </c>
      <c r="M20">
        <v>32</v>
      </c>
      <c r="N20" t="s">
        <v>74</v>
      </c>
    </row>
    <row r="21" spans="1:14" x14ac:dyDescent="0.25">
      <c r="A21" t="s">
        <v>204</v>
      </c>
      <c r="B21">
        <v>0.9</v>
      </c>
      <c r="C21">
        <v>100</v>
      </c>
      <c r="D21">
        <v>4</v>
      </c>
      <c r="E21">
        <v>0.15</v>
      </c>
      <c r="F21" t="s">
        <v>250</v>
      </c>
      <c r="G21">
        <v>0.1</v>
      </c>
      <c r="H21" t="s">
        <v>124</v>
      </c>
      <c r="I21">
        <v>0.6</v>
      </c>
      <c r="J21" t="s">
        <v>249</v>
      </c>
      <c r="K21" t="s">
        <v>238</v>
      </c>
      <c r="L21">
        <v>17</v>
      </c>
      <c r="M21">
        <v>32</v>
      </c>
      <c r="N21" t="s">
        <v>74</v>
      </c>
    </row>
    <row r="22" spans="1:14" x14ac:dyDescent="0.25">
      <c r="A22" t="s">
        <v>203</v>
      </c>
      <c r="B22">
        <v>0.8</v>
      </c>
      <c r="C22">
        <v>200</v>
      </c>
      <c r="D22">
        <v>8</v>
      </c>
      <c r="E22">
        <v>0.2</v>
      </c>
      <c r="F22" t="s">
        <v>250</v>
      </c>
      <c r="G22">
        <v>0.1</v>
      </c>
      <c r="H22" t="s">
        <v>124</v>
      </c>
      <c r="I22">
        <v>0.4</v>
      </c>
      <c r="J22" t="s">
        <v>249</v>
      </c>
      <c r="K22" t="s">
        <v>253</v>
      </c>
      <c r="L22">
        <v>17</v>
      </c>
      <c r="M22">
        <v>32</v>
      </c>
      <c r="N22" t="s">
        <v>74</v>
      </c>
    </row>
    <row r="23" spans="1:14" x14ac:dyDescent="0.25">
      <c r="A23" t="s">
        <v>202</v>
      </c>
      <c r="B23">
        <v>0.7</v>
      </c>
      <c r="C23">
        <v>80</v>
      </c>
      <c r="D23">
        <v>3.2</v>
      </c>
      <c r="E23">
        <v>0.1</v>
      </c>
      <c r="F23" t="s">
        <v>250</v>
      </c>
      <c r="G23">
        <v>0.1</v>
      </c>
      <c r="H23" t="s">
        <v>124</v>
      </c>
      <c r="I23">
        <v>0.7</v>
      </c>
      <c r="J23" t="s">
        <v>249</v>
      </c>
      <c r="K23" t="s">
        <v>253</v>
      </c>
      <c r="L23">
        <v>17</v>
      </c>
      <c r="M23">
        <v>32</v>
      </c>
      <c r="N23" t="s">
        <v>74</v>
      </c>
    </row>
    <row r="24" spans="1:14" x14ac:dyDescent="0.25">
      <c r="A24" t="s">
        <v>201</v>
      </c>
      <c r="B24">
        <v>0.9</v>
      </c>
      <c r="C24">
        <v>70</v>
      </c>
      <c r="D24">
        <v>2.8</v>
      </c>
      <c r="E24">
        <v>0.05</v>
      </c>
      <c r="F24" t="s">
        <v>250</v>
      </c>
      <c r="G24">
        <v>0.1</v>
      </c>
      <c r="H24" t="s">
        <v>124</v>
      </c>
      <c r="I24">
        <v>0.65</v>
      </c>
      <c r="J24" t="s">
        <v>249</v>
      </c>
      <c r="K24" t="s">
        <v>253</v>
      </c>
      <c r="L24">
        <v>17</v>
      </c>
      <c r="M24">
        <v>32</v>
      </c>
      <c r="N24" t="s">
        <v>74</v>
      </c>
    </row>
    <row r="25" spans="1:14" x14ac:dyDescent="0.25">
      <c r="A25" t="s">
        <v>200</v>
      </c>
      <c r="B25">
        <v>0.8</v>
      </c>
      <c r="C25">
        <v>200</v>
      </c>
      <c r="D25">
        <v>8</v>
      </c>
      <c r="E25">
        <v>0.2</v>
      </c>
      <c r="F25" t="s">
        <v>250</v>
      </c>
      <c r="G25">
        <v>0.1</v>
      </c>
      <c r="H25" t="s">
        <v>124</v>
      </c>
      <c r="I25">
        <v>0.4</v>
      </c>
      <c r="J25" t="s">
        <v>249</v>
      </c>
      <c r="K25" t="s">
        <v>253</v>
      </c>
      <c r="L25">
        <v>17</v>
      </c>
      <c r="M25">
        <v>32</v>
      </c>
      <c r="N25" t="s">
        <v>74</v>
      </c>
    </row>
    <row r="26" spans="1:14" x14ac:dyDescent="0.25">
      <c r="A26" t="s">
        <v>199</v>
      </c>
      <c r="B26">
        <v>0.7</v>
      </c>
      <c r="C26">
        <v>120</v>
      </c>
      <c r="D26">
        <v>4.8</v>
      </c>
      <c r="E26">
        <v>0.05</v>
      </c>
      <c r="F26" t="s">
        <v>250</v>
      </c>
      <c r="G26">
        <v>0.1</v>
      </c>
      <c r="H26" t="s">
        <v>124</v>
      </c>
      <c r="I26">
        <v>0.6</v>
      </c>
      <c r="J26" t="s">
        <v>249</v>
      </c>
      <c r="K26" t="s">
        <v>253</v>
      </c>
      <c r="L26">
        <v>19</v>
      </c>
      <c r="M26">
        <v>27</v>
      </c>
      <c r="N26" t="s">
        <v>74</v>
      </c>
    </row>
    <row r="27" spans="1:14" x14ac:dyDescent="0.25">
      <c r="A27" t="s">
        <v>198</v>
      </c>
      <c r="B27">
        <v>0.7</v>
      </c>
      <c r="C27">
        <v>90</v>
      </c>
      <c r="D27">
        <v>3.6</v>
      </c>
      <c r="E27">
        <v>0.15</v>
      </c>
      <c r="F27" t="s">
        <v>250</v>
      </c>
      <c r="G27">
        <v>0.1</v>
      </c>
      <c r="H27" t="s">
        <v>124</v>
      </c>
      <c r="I27">
        <v>0.55000000000000004</v>
      </c>
      <c r="J27" t="s">
        <v>249</v>
      </c>
      <c r="K27" t="s">
        <v>253</v>
      </c>
      <c r="L27">
        <v>17</v>
      </c>
      <c r="M27">
        <v>32</v>
      </c>
      <c r="N27" t="s">
        <v>74</v>
      </c>
    </row>
    <row r="28" spans="1:14" x14ac:dyDescent="0.25">
      <c r="A28" t="s">
        <v>197</v>
      </c>
      <c r="B28">
        <v>0.7</v>
      </c>
      <c r="C28">
        <v>100</v>
      </c>
      <c r="D28">
        <v>4</v>
      </c>
      <c r="E28">
        <v>0.05</v>
      </c>
      <c r="F28" t="s">
        <v>250</v>
      </c>
      <c r="G28">
        <v>0.1</v>
      </c>
      <c r="H28" t="s">
        <v>124</v>
      </c>
      <c r="I28">
        <v>0.65</v>
      </c>
      <c r="J28" t="s">
        <v>249</v>
      </c>
      <c r="K28" t="s">
        <v>253</v>
      </c>
      <c r="L28">
        <v>19</v>
      </c>
      <c r="M28">
        <v>27</v>
      </c>
      <c r="N28" t="s">
        <v>74</v>
      </c>
    </row>
    <row r="29" spans="1:14" x14ac:dyDescent="0.25">
      <c r="A29" t="s">
        <v>196</v>
      </c>
      <c r="B29">
        <v>0.7</v>
      </c>
      <c r="C29">
        <v>130</v>
      </c>
      <c r="D29">
        <v>5.2</v>
      </c>
      <c r="E29">
        <v>0.05</v>
      </c>
      <c r="F29" t="s">
        <v>250</v>
      </c>
      <c r="G29">
        <v>0.1</v>
      </c>
      <c r="H29" t="s">
        <v>124</v>
      </c>
      <c r="I29">
        <v>0.6</v>
      </c>
      <c r="J29" t="s">
        <v>249</v>
      </c>
      <c r="K29" t="s">
        <v>253</v>
      </c>
      <c r="L29">
        <v>19</v>
      </c>
      <c r="M29">
        <v>27</v>
      </c>
      <c r="N29" t="s">
        <v>74</v>
      </c>
    </row>
    <row r="30" spans="1:14" x14ac:dyDescent="0.25">
      <c r="A30" t="s">
        <v>195</v>
      </c>
      <c r="B30">
        <v>0.7</v>
      </c>
      <c r="C30">
        <v>120</v>
      </c>
      <c r="D30">
        <v>4.8</v>
      </c>
      <c r="E30">
        <v>0.1</v>
      </c>
      <c r="F30" t="s">
        <v>250</v>
      </c>
      <c r="G30">
        <v>0.1</v>
      </c>
      <c r="H30" t="s">
        <v>124</v>
      </c>
      <c r="I30">
        <v>0.7</v>
      </c>
      <c r="J30" t="s">
        <v>249</v>
      </c>
      <c r="K30" t="s">
        <v>253</v>
      </c>
      <c r="L30">
        <v>19</v>
      </c>
      <c r="M30">
        <v>32</v>
      </c>
      <c r="N30" t="s">
        <v>74</v>
      </c>
    </row>
    <row r="31" spans="1:14" x14ac:dyDescent="0.25">
      <c r="A31" t="s">
        <v>194</v>
      </c>
      <c r="B31">
        <v>0.7</v>
      </c>
      <c r="C31">
        <v>120</v>
      </c>
      <c r="D31">
        <v>4.8</v>
      </c>
      <c r="E31">
        <v>0.05</v>
      </c>
      <c r="F31" t="s">
        <v>250</v>
      </c>
      <c r="G31">
        <v>0.1</v>
      </c>
      <c r="H31" t="s">
        <v>124</v>
      </c>
      <c r="I31">
        <v>0.7</v>
      </c>
      <c r="J31" t="s">
        <v>249</v>
      </c>
      <c r="K31" t="s">
        <v>253</v>
      </c>
      <c r="L31">
        <v>17</v>
      </c>
      <c r="M31">
        <v>37</v>
      </c>
      <c r="N31" t="s">
        <v>74</v>
      </c>
    </row>
    <row r="32" spans="1:14" x14ac:dyDescent="0.25">
      <c r="A32" t="s">
        <v>193</v>
      </c>
      <c r="B32">
        <v>0.6</v>
      </c>
      <c r="C32">
        <v>70</v>
      </c>
      <c r="D32">
        <v>2.8</v>
      </c>
      <c r="E32">
        <v>0.25</v>
      </c>
      <c r="F32" t="s">
        <v>250</v>
      </c>
      <c r="G32">
        <v>0.1</v>
      </c>
      <c r="H32" t="s">
        <v>124</v>
      </c>
      <c r="I32">
        <v>0.65</v>
      </c>
      <c r="J32" t="s">
        <v>229</v>
      </c>
      <c r="K32" t="s">
        <v>238</v>
      </c>
      <c r="L32">
        <v>17</v>
      </c>
      <c r="M32">
        <v>32</v>
      </c>
      <c r="N32" t="s">
        <v>74</v>
      </c>
    </row>
    <row r="33" spans="1:14" x14ac:dyDescent="0.25">
      <c r="A33" t="s">
        <v>192</v>
      </c>
      <c r="B33">
        <v>0.6</v>
      </c>
      <c r="C33">
        <v>100</v>
      </c>
      <c r="D33">
        <v>4</v>
      </c>
      <c r="E33">
        <v>0.05</v>
      </c>
      <c r="F33" t="s">
        <v>250</v>
      </c>
      <c r="G33">
        <v>0.1</v>
      </c>
      <c r="H33" t="s">
        <v>124</v>
      </c>
      <c r="I33">
        <v>0.75</v>
      </c>
      <c r="J33" t="s">
        <v>236</v>
      </c>
      <c r="K33" t="s">
        <v>253</v>
      </c>
      <c r="L33">
        <v>19</v>
      </c>
      <c r="M33">
        <v>32</v>
      </c>
      <c r="N33" t="s">
        <v>74</v>
      </c>
    </row>
    <row r="34" spans="1:14" x14ac:dyDescent="0.25">
      <c r="A34" t="s">
        <v>191</v>
      </c>
      <c r="B34">
        <v>0.7</v>
      </c>
      <c r="C34">
        <v>30</v>
      </c>
      <c r="D34">
        <v>1.2</v>
      </c>
      <c r="E34">
        <v>0.15</v>
      </c>
      <c r="F34" t="s">
        <v>250</v>
      </c>
      <c r="G34">
        <v>0.1</v>
      </c>
      <c r="H34" t="s">
        <v>124</v>
      </c>
      <c r="I34">
        <v>0.25</v>
      </c>
      <c r="J34" t="s">
        <v>249</v>
      </c>
      <c r="K34" t="s">
        <v>238</v>
      </c>
      <c r="L34">
        <v>19</v>
      </c>
      <c r="M34">
        <v>37</v>
      </c>
      <c r="N34" t="s">
        <v>74</v>
      </c>
    </row>
    <row r="35" spans="1:14" x14ac:dyDescent="0.25">
      <c r="A35" t="s">
        <v>190</v>
      </c>
      <c r="B35">
        <v>0.6</v>
      </c>
      <c r="C35">
        <v>45</v>
      </c>
      <c r="D35">
        <v>1.8</v>
      </c>
      <c r="E35">
        <v>0.1</v>
      </c>
      <c r="F35" t="s">
        <v>246</v>
      </c>
      <c r="G35">
        <v>0.2</v>
      </c>
      <c r="H35" t="s">
        <v>124</v>
      </c>
      <c r="I35">
        <v>0.7</v>
      </c>
      <c r="J35" t="s">
        <v>229</v>
      </c>
      <c r="K35" t="s">
        <v>253</v>
      </c>
      <c r="L35">
        <v>17</v>
      </c>
      <c r="M35">
        <v>37</v>
      </c>
      <c r="N35" t="s">
        <v>74</v>
      </c>
    </row>
    <row r="36" spans="1:14" x14ac:dyDescent="0.25">
      <c r="A36" t="s">
        <v>189</v>
      </c>
      <c r="B36">
        <v>0.6</v>
      </c>
      <c r="C36">
        <v>40</v>
      </c>
      <c r="D36">
        <v>1.6</v>
      </c>
      <c r="E36">
        <v>0.05</v>
      </c>
      <c r="F36" t="s">
        <v>250</v>
      </c>
      <c r="G36">
        <v>0.1</v>
      </c>
      <c r="H36" t="s">
        <v>124</v>
      </c>
      <c r="I36">
        <v>0.8</v>
      </c>
      <c r="J36" t="s">
        <v>249</v>
      </c>
      <c r="K36" t="s">
        <v>238</v>
      </c>
      <c r="L36">
        <v>12</v>
      </c>
      <c r="M36">
        <v>37</v>
      </c>
      <c r="N36" t="s">
        <v>74</v>
      </c>
    </row>
    <row r="37" spans="1:14" x14ac:dyDescent="0.25">
      <c r="A37" t="s">
        <v>188</v>
      </c>
      <c r="B37">
        <v>0.5</v>
      </c>
      <c r="C37">
        <v>20</v>
      </c>
      <c r="D37">
        <v>0.8</v>
      </c>
      <c r="E37">
        <v>0.35</v>
      </c>
      <c r="F37" t="s">
        <v>250</v>
      </c>
      <c r="G37">
        <v>0.1</v>
      </c>
      <c r="H37" t="s">
        <v>134</v>
      </c>
      <c r="I37">
        <v>0.65</v>
      </c>
      <c r="J37" t="s">
        <v>229</v>
      </c>
      <c r="K37" t="s">
        <v>228</v>
      </c>
      <c r="L37">
        <v>12</v>
      </c>
      <c r="M37">
        <v>100</v>
      </c>
      <c r="N37" t="s">
        <v>74</v>
      </c>
    </row>
    <row r="38" spans="1:14" x14ac:dyDescent="0.25">
      <c r="A38" t="s">
        <v>187</v>
      </c>
      <c r="B38">
        <v>0.7</v>
      </c>
      <c r="C38">
        <v>30</v>
      </c>
      <c r="D38">
        <v>1.2</v>
      </c>
      <c r="E38">
        <v>0.5</v>
      </c>
      <c r="F38" t="s">
        <v>248</v>
      </c>
      <c r="G38">
        <v>0.2</v>
      </c>
      <c r="H38" t="s">
        <v>86</v>
      </c>
      <c r="I38">
        <v>0.4</v>
      </c>
      <c r="J38" t="s">
        <v>236</v>
      </c>
      <c r="K38" t="s">
        <v>234</v>
      </c>
      <c r="L38">
        <v>12</v>
      </c>
      <c r="M38">
        <v>37</v>
      </c>
      <c r="N38" t="s">
        <v>74</v>
      </c>
    </row>
    <row r="39" spans="1:14" x14ac:dyDescent="0.25">
      <c r="A39" t="s">
        <v>186</v>
      </c>
      <c r="B39">
        <v>0.5</v>
      </c>
      <c r="C39">
        <v>40</v>
      </c>
      <c r="D39">
        <v>1.6</v>
      </c>
      <c r="E39">
        <v>0.25</v>
      </c>
      <c r="F39" t="s">
        <v>250</v>
      </c>
      <c r="G39">
        <v>0.1</v>
      </c>
      <c r="H39" t="s">
        <v>124</v>
      </c>
      <c r="I39">
        <v>0.5</v>
      </c>
      <c r="J39" t="s">
        <v>249</v>
      </c>
      <c r="K39" t="s">
        <v>253</v>
      </c>
      <c r="L39">
        <v>17</v>
      </c>
      <c r="M39">
        <v>37</v>
      </c>
      <c r="N39" t="s">
        <v>74</v>
      </c>
    </row>
    <row r="40" spans="1:14" x14ac:dyDescent="0.25">
      <c r="A40" t="s">
        <v>185</v>
      </c>
      <c r="B40">
        <v>0.7</v>
      </c>
      <c r="C40">
        <v>35</v>
      </c>
      <c r="D40">
        <v>1.4</v>
      </c>
      <c r="E40">
        <v>0.3</v>
      </c>
      <c r="F40" t="s">
        <v>250</v>
      </c>
      <c r="G40">
        <v>0.1</v>
      </c>
      <c r="H40" t="s">
        <v>134</v>
      </c>
      <c r="I40">
        <v>0.6</v>
      </c>
      <c r="J40" t="s">
        <v>249</v>
      </c>
      <c r="K40" t="s">
        <v>228</v>
      </c>
      <c r="L40">
        <v>12</v>
      </c>
      <c r="M40">
        <v>100</v>
      </c>
      <c r="N40" t="s">
        <v>74</v>
      </c>
    </row>
    <row r="41" spans="1:14" x14ac:dyDescent="0.25">
      <c r="A41" t="s">
        <v>184</v>
      </c>
      <c r="B41">
        <v>0.7</v>
      </c>
      <c r="C41">
        <v>45</v>
      </c>
      <c r="D41">
        <v>1.8</v>
      </c>
      <c r="E41">
        <v>0.15</v>
      </c>
      <c r="F41" t="s">
        <v>246</v>
      </c>
      <c r="G41">
        <v>0.2</v>
      </c>
      <c r="H41" t="s">
        <v>124</v>
      </c>
      <c r="I41">
        <v>0.6</v>
      </c>
      <c r="J41" t="s">
        <v>251</v>
      </c>
      <c r="K41" t="s">
        <v>238</v>
      </c>
      <c r="L41">
        <v>12</v>
      </c>
      <c r="M41">
        <v>37</v>
      </c>
      <c r="N41" t="s">
        <v>74</v>
      </c>
    </row>
    <row r="42" spans="1:14" x14ac:dyDescent="0.25">
      <c r="A42" t="s">
        <v>183</v>
      </c>
      <c r="B42">
        <v>0.6</v>
      </c>
      <c r="C42">
        <v>20</v>
      </c>
      <c r="D42">
        <v>0.8</v>
      </c>
      <c r="E42">
        <v>0.2</v>
      </c>
      <c r="F42" t="s">
        <v>250</v>
      </c>
      <c r="G42">
        <v>0.1</v>
      </c>
      <c r="H42" t="s">
        <v>124</v>
      </c>
      <c r="I42">
        <v>0.6</v>
      </c>
      <c r="J42" t="s">
        <v>251</v>
      </c>
      <c r="K42" t="s">
        <v>228</v>
      </c>
      <c r="L42">
        <v>12</v>
      </c>
      <c r="M42">
        <v>100</v>
      </c>
      <c r="N42" t="s">
        <v>74</v>
      </c>
    </row>
    <row r="43" spans="1:14" x14ac:dyDescent="0.25">
      <c r="A43" t="s">
        <v>182</v>
      </c>
      <c r="B43">
        <v>0.5</v>
      </c>
      <c r="C43">
        <v>45</v>
      </c>
      <c r="D43">
        <v>1.8</v>
      </c>
      <c r="E43">
        <v>0.1</v>
      </c>
      <c r="F43" t="s">
        <v>250</v>
      </c>
      <c r="G43">
        <v>0.1</v>
      </c>
      <c r="H43" t="s">
        <v>124</v>
      </c>
      <c r="I43">
        <v>0.7</v>
      </c>
      <c r="J43" t="s">
        <v>249</v>
      </c>
      <c r="K43" t="s">
        <v>238</v>
      </c>
      <c r="L43">
        <v>12</v>
      </c>
      <c r="M43">
        <v>37</v>
      </c>
      <c r="N43" t="s">
        <v>74</v>
      </c>
    </row>
    <row r="44" spans="1:14" x14ac:dyDescent="0.25">
      <c r="A44" t="s">
        <v>181</v>
      </c>
      <c r="B44">
        <v>0.8</v>
      </c>
      <c r="C44">
        <v>40</v>
      </c>
      <c r="D44">
        <v>1.6</v>
      </c>
      <c r="E44">
        <v>0.1</v>
      </c>
      <c r="F44" t="s">
        <v>250</v>
      </c>
      <c r="G44">
        <v>0.1</v>
      </c>
      <c r="H44" t="s">
        <v>124</v>
      </c>
      <c r="I44">
        <v>0.6</v>
      </c>
      <c r="J44" t="s">
        <v>249</v>
      </c>
      <c r="K44" t="s">
        <v>238</v>
      </c>
      <c r="L44">
        <v>12</v>
      </c>
      <c r="M44">
        <v>37</v>
      </c>
      <c r="N44" t="s">
        <v>74</v>
      </c>
    </row>
    <row r="45" spans="1:14" x14ac:dyDescent="0.25">
      <c r="A45" t="s">
        <v>180</v>
      </c>
      <c r="B45">
        <v>0.5</v>
      </c>
      <c r="C45">
        <v>17</v>
      </c>
      <c r="D45">
        <v>2.125</v>
      </c>
      <c r="E45">
        <v>0.7</v>
      </c>
      <c r="F45" t="s">
        <v>250</v>
      </c>
      <c r="G45">
        <v>0.1</v>
      </c>
      <c r="H45" t="s">
        <v>124</v>
      </c>
      <c r="I45">
        <v>0.1</v>
      </c>
      <c r="J45" t="s">
        <v>236</v>
      </c>
      <c r="K45" t="s">
        <v>228</v>
      </c>
      <c r="L45">
        <v>12</v>
      </c>
      <c r="M45">
        <v>37</v>
      </c>
      <c r="N45" t="s">
        <v>74</v>
      </c>
    </row>
    <row r="46" spans="1:14" x14ac:dyDescent="0.25">
      <c r="A46" t="s">
        <v>179</v>
      </c>
      <c r="B46">
        <v>0.5</v>
      </c>
      <c r="C46">
        <v>30</v>
      </c>
      <c r="D46">
        <v>1.2</v>
      </c>
      <c r="E46">
        <v>0.4</v>
      </c>
      <c r="F46" t="s">
        <v>250</v>
      </c>
      <c r="G46">
        <v>0.1</v>
      </c>
      <c r="H46" t="s">
        <v>134</v>
      </c>
      <c r="I46">
        <v>0.55000000000000004</v>
      </c>
      <c r="J46" t="s">
        <v>249</v>
      </c>
      <c r="K46" t="s">
        <v>238</v>
      </c>
      <c r="L46">
        <v>12</v>
      </c>
      <c r="M46">
        <v>100</v>
      </c>
      <c r="N46" t="s">
        <v>74</v>
      </c>
    </row>
    <row r="47" spans="1:14" x14ac:dyDescent="0.25">
      <c r="A47" t="s">
        <v>178</v>
      </c>
      <c r="B47">
        <v>0.7</v>
      </c>
      <c r="C47">
        <v>45</v>
      </c>
      <c r="D47">
        <v>1.8</v>
      </c>
      <c r="E47">
        <v>0.05</v>
      </c>
      <c r="F47" t="s">
        <v>250</v>
      </c>
      <c r="G47">
        <v>0.1</v>
      </c>
      <c r="H47" t="s">
        <v>124</v>
      </c>
      <c r="I47">
        <v>0.8</v>
      </c>
      <c r="J47" t="s">
        <v>249</v>
      </c>
      <c r="K47" t="s">
        <v>238</v>
      </c>
      <c r="L47">
        <v>12</v>
      </c>
      <c r="M47">
        <v>42</v>
      </c>
      <c r="N47" t="s">
        <v>74</v>
      </c>
    </row>
    <row r="48" spans="1:14" x14ac:dyDescent="0.25">
      <c r="A48" t="s">
        <v>177</v>
      </c>
      <c r="B48">
        <v>0.5</v>
      </c>
      <c r="C48">
        <v>40</v>
      </c>
      <c r="D48">
        <v>1.6</v>
      </c>
      <c r="E48">
        <v>0.1</v>
      </c>
      <c r="F48" t="s">
        <v>250</v>
      </c>
      <c r="G48">
        <v>0.1</v>
      </c>
      <c r="H48" t="s">
        <v>134</v>
      </c>
      <c r="I48">
        <v>0.7</v>
      </c>
      <c r="J48" t="s">
        <v>229</v>
      </c>
      <c r="K48" t="s">
        <v>238</v>
      </c>
      <c r="L48">
        <v>12</v>
      </c>
      <c r="M48">
        <v>100</v>
      </c>
      <c r="N48" t="s">
        <v>74</v>
      </c>
    </row>
    <row r="49" spans="1:14" x14ac:dyDescent="0.25">
      <c r="A49" t="s">
        <v>176</v>
      </c>
      <c r="B49">
        <v>0.6</v>
      </c>
      <c r="C49">
        <v>30</v>
      </c>
      <c r="D49">
        <v>1.2</v>
      </c>
      <c r="E49">
        <v>0.15</v>
      </c>
      <c r="F49" t="s">
        <v>252</v>
      </c>
      <c r="G49">
        <v>0.15</v>
      </c>
      <c r="H49" t="s">
        <v>134</v>
      </c>
      <c r="I49">
        <v>0.65</v>
      </c>
      <c r="J49" t="s">
        <v>229</v>
      </c>
      <c r="K49" t="s">
        <v>228</v>
      </c>
      <c r="L49">
        <v>12</v>
      </c>
      <c r="M49">
        <v>100</v>
      </c>
      <c r="N49" t="s">
        <v>74</v>
      </c>
    </row>
    <row r="50" spans="1:14" x14ac:dyDescent="0.25">
      <c r="A50" t="s">
        <v>175</v>
      </c>
      <c r="B50">
        <v>0.5</v>
      </c>
      <c r="C50">
        <v>40</v>
      </c>
      <c r="D50">
        <v>1.6</v>
      </c>
      <c r="E50">
        <v>0.15</v>
      </c>
      <c r="F50" t="s">
        <v>246</v>
      </c>
      <c r="G50">
        <v>0.2</v>
      </c>
      <c r="H50" t="s">
        <v>86</v>
      </c>
      <c r="I50">
        <v>0.6</v>
      </c>
      <c r="J50" t="s">
        <v>229</v>
      </c>
      <c r="K50" t="s">
        <v>238</v>
      </c>
      <c r="L50">
        <v>17</v>
      </c>
      <c r="M50">
        <v>100</v>
      </c>
      <c r="N50" t="s">
        <v>74</v>
      </c>
    </row>
    <row r="51" spans="1:14" x14ac:dyDescent="0.25">
      <c r="A51" t="s">
        <v>174</v>
      </c>
      <c r="B51">
        <v>0.5</v>
      </c>
      <c r="C51">
        <v>40</v>
      </c>
      <c r="D51">
        <v>1.6</v>
      </c>
      <c r="E51">
        <v>0.15</v>
      </c>
      <c r="F51" t="s">
        <v>250</v>
      </c>
      <c r="G51">
        <v>0.1</v>
      </c>
      <c r="H51" t="s">
        <v>124</v>
      </c>
      <c r="I51">
        <v>0.6</v>
      </c>
      <c r="J51" t="s">
        <v>249</v>
      </c>
      <c r="K51" t="s">
        <v>253</v>
      </c>
      <c r="L51">
        <v>17</v>
      </c>
      <c r="M51">
        <v>37</v>
      </c>
      <c r="N51" t="s">
        <v>74</v>
      </c>
    </row>
    <row r="52" spans="1:14" x14ac:dyDescent="0.25">
      <c r="A52" t="s">
        <v>173</v>
      </c>
      <c r="B52">
        <v>0.5</v>
      </c>
      <c r="C52">
        <v>45</v>
      </c>
      <c r="D52">
        <v>1.8</v>
      </c>
      <c r="E52">
        <v>0.15</v>
      </c>
      <c r="F52" t="s">
        <v>250</v>
      </c>
      <c r="G52">
        <v>0.1</v>
      </c>
      <c r="H52" t="s">
        <v>124</v>
      </c>
      <c r="I52">
        <v>0.55000000000000004</v>
      </c>
      <c r="J52" t="s">
        <v>249</v>
      </c>
      <c r="K52" t="s">
        <v>253</v>
      </c>
      <c r="L52">
        <v>17</v>
      </c>
      <c r="M52">
        <v>37</v>
      </c>
      <c r="N52" t="s">
        <v>74</v>
      </c>
    </row>
    <row r="53" spans="1:14" x14ac:dyDescent="0.25">
      <c r="A53" t="s">
        <v>172</v>
      </c>
      <c r="B53">
        <v>0.5</v>
      </c>
      <c r="C53">
        <v>45</v>
      </c>
      <c r="D53">
        <v>1.8</v>
      </c>
      <c r="E53">
        <v>0.2</v>
      </c>
      <c r="F53" t="s">
        <v>250</v>
      </c>
      <c r="G53">
        <v>0.1</v>
      </c>
      <c r="H53" t="s">
        <v>124</v>
      </c>
      <c r="I53">
        <v>0.4</v>
      </c>
      <c r="J53" t="s">
        <v>249</v>
      </c>
      <c r="K53" t="s">
        <v>253</v>
      </c>
      <c r="L53">
        <v>19</v>
      </c>
      <c r="M53">
        <v>100</v>
      </c>
      <c r="N53" t="s">
        <v>74</v>
      </c>
    </row>
    <row r="54" spans="1:14" x14ac:dyDescent="0.25">
      <c r="A54" t="s">
        <v>171</v>
      </c>
      <c r="B54">
        <v>0.6</v>
      </c>
      <c r="C54">
        <v>35</v>
      </c>
      <c r="D54">
        <v>1.4</v>
      </c>
      <c r="E54">
        <v>0.25</v>
      </c>
      <c r="F54" t="s">
        <v>250</v>
      </c>
      <c r="G54">
        <v>0.1</v>
      </c>
      <c r="H54" t="s">
        <v>134</v>
      </c>
      <c r="I54">
        <v>0.5</v>
      </c>
      <c r="J54" t="s">
        <v>249</v>
      </c>
      <c r="K54" t="s">
        <v>228</v>
      </c>
      <c r="L54">
        <v>12</v>
      </c>
      <c r="M54">
        <v>100</v>
      </c>
      <c r="N54" t="s">
        <v>74</v>
      </c>
    </row>
    <row r="55" spans="1:14" x14ac:dyDescent="0.25">
      <c r="A55" t="s">
        <v>170</v>
      </c>
      <c r="B55">
        <v>0.7</v>
      </c>
      <c r="C55">
        <v>45</v>
      </c>
      <c r="D55">
        <v>1.8</v>
      </c>
      <c r="E55">
        <v>0.15</v>
      </c>
      <c r="F55" t="s">
        <v>250</v>
      </c>
      <c r="G55">
        <v>0.1</v>
      </c>
      <c r="H55" t="s">
        <v>124</v>
      </c>
      <c r="I55">
        <v>0.5</v>
      </c>
      <c r="J55" t="s">
        <v>251</v>
      </c>
      <c r="K55" t="s">
        <v>238</v>
      </c>
      <c r="L55">
        <v>12</v>
      </c>
      <c r="M55">
        <v>100</v>
      </c>
      <c r="N55" t="s">
        <v>74</v>
      </c>
    </row>
    <row r="56" spans="1:14" x14ac:dyDescent="0.25">
      <c r="A56" t="s">
        <v>169</v>
      </c>
      <c r="B56">
        <v>0.5</v>
      </c>
      <c r="C56">
        <v>40</v>
      </c>
      <c r="D56">
        <v>1.6</v>
      </c>
      <c r="E56">
        <v>0.15</v>
      </c>
      <c r="F56" t="s">
        <v>250</v>
      </c>
      <c r="G56">
        <v>0.1</v>
      </c>
      <c r="H56" t="s">
        <v>134</v>
      </c>
      <c r="I56">
        <v>0.6</v>
      </c>
      <c r="J56" t="s">
        <v>249</v>
      </c>
      <c r="K56" t="s">
        <v>238</v>
      </c>
      <c r="L56">
        <v>12</v>
      </c>
      <c r="M56">
        <v>100</v>
      </c>
      <c r="N56" t="s">
        <v>74</v>
      </c>
    </row>
    <row r="57" spans="1:14" x14ac:dyDescent="0.25">
      <c r="A57" t="s">
        <v>168</v>
      </c>
      <c r="B57">
        <v>0.7</v>
      </c>
      <c r="C57">
        <v>30</v>
      </c>
      <c r="D57">
        <v>1.2</v>
      </c>
      <c r="E57">
        <v>0.3</v>
      </c>
      <c r="F57" t="s">
        <v>250</v>
      </c>
      <c r="G57">
        <v>0.1</v>
      </c>
      <c r="H57" t="s">
        <v>134</v>
      </c>
      <c r="I57">
        <v>0.55000000000000004</v>
      </c>
      <c r="J57" t="s">
        <v>251</v>
      </c>
      <c r="K57" t="s">
        <v>228</v>
      </c>
      <c r="L57">
        <v>12</v>
      </c>
      <c r="M57">
        <v>100</v>
      </c>
      <c r="N57" t="s">
        <v>74</v>
      </c>
    </row>
    <row r="58" spans="1:14" x14ac:dyDescent="0.25">
      <c r="A58" t="s">
        <v>167</v>
      </c>
      <c r="B58">
        <v>0.6</v>
      </c>
      <c r="C58">
        <v>45</v>
      </c>
      <c r="D58">
        <v>1.8</v>
      </c>
      <c r="E58">
        <v>0.15</v>
      </c>
      <c r="F58" t="s">
        <v>247</v>
      </c>
      <c r="G58">
        <v>0.2</v>
      </c>
      <c r="H58" t="s">
        <v>86</v>
      </c>
      <c r="I58">
        <v>0.55000000000000004</v>
      </c>
      <c r="J58" t="s">
        <v>229</v>
      </c>
      <c r="K58" t="s">
        <v>238</v>
      </c>
      <c r="L58">
        <v>17</v>
      </c>
      <c r="M58">
        <v>37</v>
      </c>
      <c r="N58" t="s">
        <v>74</v>
      </c>
    </row>
    <row r="59" spans="1:14" x14ac:dyDescent="0.25">
      <c r="A59" t="s">
        <v>166</v>
      </c>
      <c r="B59">
        <v>0.5</v>
      </c>
      <c r="C59">
        <v>40</v>
      </c>
      <c r="D59">
        <v>1.6</v>
      </c>
      <c r="E59">
        <v>0.15</v>
      </c>
      <c r="F59" t="s">
        <v>250</v>
      </c>
      <c r="G59">
        <v>0.1</v>
      </c>
      <c r="H59" t="s">
        <v>124</v>
      </c>
      <c r="I59">
        <v>0.5</v>
      </c>
      <c r="J59" t="s">
        <v>249</v>
      </c>
      <c r="K59" t="s">
        <v>253</v>
      </c>
      <c r="L59">
        <v>17</v>
      </c>
      <c r="M59">
        <v>27</v>
      </c>
      <c r="N59" t="s">
        <v>74</v>
      </c>
    </row>
    <row r="60" spans="1:14" x14ac:dyDescent="0.25">
      <c r="A60" t="s">
        <v>165</v>
      </c>
      <c r="B60">
        <v>0.8</v>
      </c>
      <c r="C60">
        <v>30</v>
      </c>
      <c r="D60">
        <v>1.2</v>
      </c>
      <c r="E60">
        <v>0.15</v>
      </c>
      <c r="F60" t="s">
        <v>250</v>
      </c>
      <c r="G60">
        <v>0.1</v>
      </c>
      <c r="H60" t="s">
        <v>124</v>
      </c>
      <c r="I60">
        <v>0.6</v>
      </c>
      <c r="J60" t="s">
        <v>229</v>
      </c>
      <c r="K60" t="s">
        <v>238</v>
      </c>
      <c r="L60">
        <v>12</v>
      </c>
      <c r="M60">
        <v>100</v>
      </c>
      <c r="N60" t="s">
        <v>74</v>
      </c>
    </row>
    <row r="61" spans="1:14" x14ac:dyDescent="0.25">
      <c r="A61" t="s">
        <v>164</v>
      </c>
      <c r="B61">
        <v>0.5</v>
      </c>
      <c r="C61">
        <v>40</v>
      </c>
      <c r="D61">
        <v>1.6</v>
      </c>
      <c r="E61">
        <v>0.15</v>
      </c>
      <c r="F61" t="s">
        <v>250</v>
      </c>
      <c r="G61">
        <v>0.1</v>
      </c>
      <c r="H61" t="s">
        <v>124</v>
      </c>
      <c r="I61">
        <v>0.55000000000000004</v>
      </c>
      <c r="J61" t="s">
        <v>249</v>
      </c>
      <c r="K61" t="s">
        <v>253</v>
      </c>
      <c r="L61">
        <v>17</v>
      </c>
      <c r="M61">
        <v>27</v>
      </c>
      <c r="N61" t="s">
        <v>74</v>
      </c>
    </row>
    <row r="62" spans="1:14" x14ac:dyDescent="0.25">
      <c r="A62" t="s">
        <v>163</v>
      </c>
      <c r="B62">
        <v>0.5</v>
      </c>
      <c r="C62">
        <v>40</v>
      </c>
      <c r="D62">
        <v>1.6</v>
      </c>
      <c r="E62">
        <v>0.1</v>
      </c>
      <c r="F62" t="s">
        <v>250</v>
      </c>
      <c r="G62">
        <v>0.1</v>
      </c>
      <c r="H62" t="s">
        <v>124</v>
      </c>
      <c r="I62">
        <v>0.6</v>
      </c>
      <c r="J62" t="s">
        <v>249</v>
      </c>
      <c r="K62" t="s">
        <v>253</v>
      </c>
      <c r="L62">
        <v>17</v>
      </c>
      <c r="M62">
        <v>32</v>
      </c>
      <c r="N62" t="s">
        <v>74</v>
      </c>
    </row>
    <row r="63" spans="1:14" x14ac:dyDescent="0.25">
      <c r="A63" t="s">
        <v>162</v>
      </c>
      <c r="B63">
        <v>0.5</v>
      </c>
      <c r="C63">
        <v>40</v>
      </c>
      <c r="D63">
        <v>1.6</v>
      </c>
      <c r="E63">
        <v>0.1</v>
      </c>
      <c r="F63" t="s">
        <v>250</v>
      </c>
      <c r="G63">
        <v>0.1</v>
      </c>
      <c r="H63" t="s">
        <v>134</v>
      </c>
      <c r="I63">
        <v>0.7</v>
      </c>
      <c r="J63" t="s">
        <v>251</v>
      </c>
      <c r="K63" t="s">
        <v>253</v>
      </c>
      <c r="L63">
        <v>12</v>
      </c>
      <c r="M63">
        <v>100</v>
      </c>
      <c r="N63" t="s">
        <v>74</v>
      </c>
    </row>
    <row r="64" spans="1:14" x14ac:dyDescent="0.25">
      <c r="A64" t="s">
        <v>161</v>
      </c>
      <c r="B64">
        <v>0.5</v>
      </c>
      <c r="C64">
        <v>40</v>
      </c>
      <c r="D64">
        <v>1.6</v>
      </c>
      <c r="E64">
        <v>0.15</v>
      </c>
      <c r="F64" t="s">
        <v>250</v>
      </c>
      <c r="G64">
        <v>0.1</v>
      </c>
      <c r="H64" t="s">
        <v>134</v>
      </c>
      <c r="I64">
        <v>0.65</v>
      </c>
      <c r="J64" t="s">
        <v>251</v>
      </c>
      <c r="K64" t="s">
        <v>238</v>
      </c>
      <c r="L64">
        <v>12</v>
      </c>
      <c r="M64">
        <v>100</v>
      </c>
      <c r="N64" t="s">
        <v>74</v>
      </c>
    </row>
    <row r="65" spans="1:14" x14ac:dyDescent="0.25">
      <c r="A65" t="s">
        <v>160</v>
      </c>
      <c r="B65">
        <v>0.8</v>
      </c>
      <c r="C65">
        <v>40</v>
      </c>
      <c r="D65">
        <v>1.6</v>
      </c>
      <c r="E65">
        <v>0.2</v>
      </c>
      <c r="F65" t="s">
        <v>250</v>
      </c>
      <c r="G65">
        <v>0.1</v>
      </c>
      <c r="H65" t="s">
        <v>134</v>
      </c>
      <c r="I65">
        <v>0.75</v>
      </c>
      <c r="J65" t="s">
        <v>249</v>
      </c>
      <c r="K65" t="s">
        <v>238</v>
      </c>
      <c r="L65">
        <v>12</v>
      </c>
      <c r="M65">
        <v>100</v>
      </c>
      <c r="N65" t="s">
        <v>74</v>
      </c>
    </row>
    <row r="66" spans="1:14" x14ac:dyDescent="0.25">
      <c r="A66" t="s">
        <v>159</v>
      </c>
      <c r="B66">
        <v>0.4</v>
      </c>
      <c r="C66">
        <v>45</v>
      </c>
      <c r="D66">
        <v>1.8</v>
      </c>
      <c r="E66">
        <v>0.15</v>
      </c>
      <c r="F66" t="s">
        <v>246</v>
      </c>
      <c r="G66">
        <v>0.2</v>
      </c>
      <c r="H66" t="s">
        <v>124</v>
      </c>
      <c r="I66">
        <v>0.55000000000000004</v>
      </c>
      <c r="J66" t="s">
        <v>236</v>
      </c>
      <c r="K66" t="s">
        <v>238</v>
      </c>
      <c r="L66">
        <v>12</v>
      </c>
      <c r="M66">
        <v>100</v>
      </c>
      <c r="N66" t="s">
        <v>74</v>
      </c>
    </row>
    <row r="67" spans="1:14" x14ac:dyDescent="0.25">
      <c r="A67" t="s">
        <v>158</v>
      </c>
      <c r="B67">
        <v>0.5</v>
      </c>
      <c r="C67">
        <v>14</v>
      </c>
      <c r="D67">
        <v>0.7</v>
      </c>
      <c r="E67">
        <v>0.6</v>
      </c>
      <c r="F67" t="s">
        <v>250</v>
      </c>
      <c r="G67">
        <v>0.1</v>
      </c>
      <c r="H67" t="s">
        <v>124</v>
      </c>
      <c r="I67">
        <v>0.25</v>
      </c>
      <c r="J67" t="s">
        <v>249</v>
      </c>
      <c r="K67" t="s">
        <v>228</v>
      </c>
      <c r="L67">
        <v>17</v>
      </c>
      <c r="M67">
        <v>37</v>
      </c>
      <c r="N67" t="s">
        <v>74</v>
      </c>
    </row>
    <row r="68" spans="1:14" x14ac:dyDescent="0.25">
      <c r="A68" t="s">
        <v>157</v>
      </c>
      <c r="B68">
        <v>0.6</v>
      </c>
      <c r="C68">
        <v>15</v>
      </c>
      <c r="D68">
        <v>0.6</v>
      </c>
      <c r="E68">
        <v>0.3</v>
      </c>
      <c r="F68" t="s">
        <v>246</v>
      </c>
      <c r="G68">
        <v>0.2</v>
      </c>
      <c r="H68" t="s">
        <v>124</v>
      </c>
      <c r="I68">
        <v>0.55000000000000004</v>
      </c>
      <c r="J68" t="s">
        <v>229</v>
      </c>
      <c r="K68" t="s">
        <v>238</v>
      </c>
      <c r="L68">
        <v>17</v>
      </c>
      <c r="M68">
        <v>37</v>
      </c>
      <c r="N68" t="s">
        <v>74</v>
      </c>
    </row>
    <row r="69" spans="1:14" x14ac:dyDescent="0.25">
      <c r="A69" t="s">
        <v>156</v>
      </c>
      <c r="B69">
        <v>0.5</v>
      </c>
      <c r="C69">
        <v>15</v>
      </c>
      <c r="D69">
        <v>0.6</v>
      </c>
      <c r="E69">
        <v>0.1</v>
      </c>
      <c r="F69" t="s">
        <v>250</v>
      </c>
      <c r="G69">
        <v>0.1</v>
      </c>
      <c r="H69" t="s">
        <v>124</v>
      </c>
      <c r="I69">
        <v>0.8</v>
      </c>
      <c r="J69" t="s">
        <v>249</v>
      </c>
      <c r="K69" t="s">
        <v>238</v>
      </c>
      <c r="L69">
        <v>12</v>
      </c>
      <c r="M69">
        <v>37</v>
      </c>
      <c r="N69" t="s">
        <v>74</v>
      </c>
    </row>
    <row r="70" spans="1:14" x14ac:dyDescent="0.25">
      <c r="A70" t="s">
        <v>155</v>
      </c>
      <c r="B70">
        <v>0.4</v>
      </c>
      <c r="C70">
        <v>8</v>
      </c>
      <c r="D70">
        <v>0.32</v>
      </c>
      <c r="E70">
        <v>0.5</v>
      </c>
      <c r="F70" t="s">
        <v>250</v>
      </c>
      <c r="G70">
        <v>0.1</v>
      </c>
      <c r="H70" t="s">
        <v>134</v>
      </c>
      <c r="I70">
        <v>0.5</v>
      </c>
      <c r="J70" t="s">
        <v>229</v>
      </c>
      <c r="K70" t="s">
        <v>234</v>
      </c>
      <c r="L70">
        <v>12</v>
      </c>
      <c r="M70">
        <v>100</v>
      </c>
      <c r="N70" t="s">
        <v>74</v>
      </c>
    </row>
    <row r="71" spans="1:14" x14ac:dyDescent="0.25">
      <c r="A71" t="s">
        <v>154</v>
      </c>
      <c r="B71">
        <v>0.7</v>
      </c>
      <c r="C71">
        <v>10</v>
      </c>
      <c r="D71">
        <v>0.4</v>
      </c>
      <c r="E71">
        <v>0.45</v>
      </c>
      <c r="F71" t="s">
        <v>248</v>
      </c>
      <c r="G71">
        <v>0.2</v>
      </c>
      <c r="H71" t="s">
        <v>90</v>
      </c>
      <c r="I71">
        <v>0.45</v>
      </c>
      <c r="J71" t="s">
        <v>236</v>
      </c>
      <c r="K71" t="s">
        <v>231</v>
      </c>
      <c r="L71">
        <v>12</v>
      </c>
      <c r="M71">
        <v>100</v>
      </c>
      <c r="N71" t="s">
        <v>74</v>
      </c>
    </row>
    <row r="72" spans="1:14" x14ac:dyDescent="0.25">
      <c r="A72" t="s">
        <v>153</v>
      </c>
      <c r="B72">
        <v>0.4</v>
      </c>
      <c r="C72">
        <v>15</v>
      </c>
      <c r="D72">
        <v>0.6</v>
      </c>
      <c r="E72">
        <v>0.3</v>
      </c>
      <c r="F72" t="s">
        <v>250</v>
      </c>
      <c r="G72">
        <v>0.1</v>
      </c>
      <c r="H72" t="s">
        <v>124</v>
      </c>
      <c r="I72">
        <v>0.55000000000000004</v>
      </c>
      <c r="J72" t="s">
        <v>249</v>
      </c>
      <c r="K72" t="s">
        <v>238</v>
      </c>
      <c r="L72">
        <v>17</v>
      </c>
      <c r="M72">
        <v>37</v>
      </c>
      <c r="N72" t="s">
        <v>74</v>
      </c>
    </row>
    <row r="73" spans="1:14" x14ac:dyDescent="0.25">
      <c r="A73" t="s">
        <v>152</v>
      </c>
      <c r="B73">
        <v>0.5</v>
      </c>
      <c r="C73">
        <v>13</v>
      </c>
      <c r="D73">
        <v>0.52</v>
      </c>
      <c r="E73">
        <v>0.3</v>
      </c>
      <c r="F73" t="s">
        <v>247</v>
      </c>
      <c r="G73">
        <v>0.2</v>
      </c>
      <c r="H73" t="s">
        <v>90</v>
      </c>
      <c r="I73">
        <v>0.55000000000000004</v>
      </c>
      <c r="J73" t="s">
        <v>251</v>
      </c>
      <c r="K73" t="s">
        <v>228</v>
      </c>
      <c r="L73">
        <v>12</v>
      </c>
      <c r="M73">
        <v>100</v>
      </c>
      <c r="N73" t="s">
        <v>74</v>
      </c>
    </row>
    <row r="74" spans="1:14" x14ac:dyDescent="0.25">
      <c r="A74" t="s">
        <v>151</v>
      </c>
      <c r="B74">
        <v>0.5</v>
      </c>
      <c r="C74">
        <v>12</v>
      </c>
      <c r="D74">
        <v>0.48</v>
      </c>
      <c r="E74">
        <v>0.4</v>
      </c>
      <c r="F74" t="s">
        <v>246</v>
      </c>
      <c r="G74">
        <v>0.2</v>
      </c>
      <c r="H74" t="s">
        <v>124</v>
      </c>
      <c r="I74">
        <v>0.35</v>
      </c>
      <c r="J74" t="s">
        <v>251</v>
      </c>
      <c r="K74" t="s">
        <v>238</v>
      </c>
      <c r="L74">
        <v>12</v>
      </c>
      <c r="M74">
        <v>37</v>
      </c>
      <c r="N74" t="s">
        <v>74</v>
      </c>
    </row>
    <row r="75" spans="1:14" x14ac:dyDescent="0.25">
      <c r="A75" t="s">
        <v>150</v>
      </c>
      <c r="B75">
        <v>0.6</v>
      </c>
      <c r="C75">
        <v>10</v>
      </c>
      <c r="D75">
        <v>0.4</v>
      </c>
      <c r="E75">
        <v>0.55000000000000004</v>
      </c>
      <c r="F75" t="s">
        <v>241</v>
      </c>
      <c r="G75">
        <v>7.4999999999999997E-2</v>
      </c>
      <c r="H75" t="s">
        <v>88</v>
      </c>
      <c r="I75">
        <v>0.35</v>
      </c>
      <c r="J75" t="s">
        <v>251</v>
      </c>
      <c r="K75" t="s">
        <v>234</v>
      </c>
      <c r="L75">
        <v>12</v>
      </c>
      <c r="M75">
        <v>100</v>
      </c>
      <c r="N75" t="s">
        <v>74</v>
      </c>
    </row>
    <row r="76" spans="1:14" x14ac:dyDescent="0.25">
      <c r="A76" t="s">
        <v>149</v>
      </c>
      <c r="B76">
        <v>0.4</v>
      </c>
      <c r="C76">
        <v>17</v>
      </c>
      <c r="D76">
        <v>0.68</v>
      </c>
      <c r="E76">
        <v>0.35</v>
      </c>
      <c r="F76" t="s">
        <v>250</v>
      </c>
      <c r="G76">
        <v>0.1</v>
      </c>
      <c r="H76" t="s">
        <v>124</v>
      </c>
      <c r="I76">
        <v>0.4</v>
      </c>
      <c r="J76" t="s">
        <v>249</v>
      </c>
      <c r="K76" t="s">
        <v>238</v>
      </c>
      <c r="L76">
        <v>12</v>
      </c>
      <c r="M76">
        <v>37</v>
      </c>
      <c r="N76" t="s">
        <v>74</v>
      </c>
    </row>
    <row r="77" spans="1:14" x14ac:dyDescent="0.25">
      <c r="A77" t="s">
        <v>148</v>
      </c>
      <c r="B77">
        <v>0.6</v>
      </c>
      <c r="C77">
        <v>17</v>
      </c>
      <c r="D77">
        <v>0.68</v>
      </c>
      <c r="E77">
        <v>0.3</v>
      </c>
      <c r="F77" t="s">
        <v>250</v>
      </c>
      <c r="G77">
        <v>0.1</v>
      </c>
      <c r="H77" t="s">
        <v>124</v>
      </c>
      <c r="I77">
        <v>0.5</v>
      </c>
      <c r="J77" t="s">
        <v>229</v>
      </c>
      <c r="K77" t="s">
        <v>238</v>
      </c>
      <c r="L77">
        <v>12</v>
      </c>
      <c r="M77">
        <v>37</v>
      </c>
      <c r="N77" t="s">
        <v>74</v>
      </c>
    </row>
    <row r="78" spans="1:14" x14ac:dyDescent="0.25">
      <c r="A78" t="s">
        <v>147</v>
      </c>
      <c r="B78">
        <v>0.5</v>
      </c>
      <c r="C78">
        <v>8</v>
      </c>
      <c r="D78">
        <v>1</v>
      </c>
      <c r="E78">
        <v>0.8</v>
      </c>
      <c r="F78" t="s">
        <v>250</v>
      </c>
      <c r="G78">
        <v>0.1</v>
      </c>
      <c r="H78" t="s">
        <v>124</v>
      </c>
      <c r="I78">
        <v>0.1</v>
      </c>
      <c r="J78" t="s">
        <v>249</v>
      </c>
      <c r="K78" t="s">
        <v>234</v>
      </c>
      <c r="L78">
        <v>12</v>
      </c>
      <c r="M78">
        <v>100</v>
      </c>
      <c r="N78" t="s">
        <v>74</v>
      </c>
    </row>
    <row r="79" spans="1:14" x14ac:dyDescent="0.25">
      <c r="A79" t="s">
        <v>146</v>
      </c>
      <c r="B79">
        <v>0.5</v>
      </c>
      <c r="C79">
        <v>10</v>
      </c>
      <c r="D79">
        <v>0.4</v>
      </c>
      <c r="E79">
        <v>0.6</v>
      </c>
      <c r="F79" t="s">
        <v>250</v>
      </c>
      <c r="G79">
        <v>0.1</v>
      </c>
      <c r="H79" t="s">
        <v>134</v>
      </c>
      <c r="I79">
        <v>0.35</v>
      </c>
      <c r="J79" t="s">
        <v>249</v>
      </c>
      <c r="K79" t="s">
        <v>234</v>
      </c>
      <c r="L79">
        <v>12</v>
      </c>
      <c r="M79">
        <v>100</v>
      </c>
      <c r="N79" t="s">
        <v>74</v>
      </c>
    </row>
    <row r="80" spans="1:14" x14ac:dyDescent="0.25">
      <c r="A80" t="s">
        <v>145</v>
      </c>
      <c r="B80">
        <v>0.5</v>
      </c>
      <c r="C80">
        <v>12</v>
      </c>
      <c r="D80">
        <v>0.8</v>
      </c>
      <c r="E80">
        <v>0.15</v>
      </c>
      <c r="F80" t="s">
        <v>250</v>
      </c>
      <c r="G80">
        <v>0.1</v>
      </c>
      <c r="H80" t="s">
        <v>134</v>
      </c>
      <c r="I80">
        <v>0.65</v>
      </c>
      <c r="J80" t="s">
        <v>249</v>
      </c>
      <c r="K80" t="s">
        <v>228</v>
      </c>
      <c r="L80">
        <v>12</v>
      </c>
      <c r="M80">
        <v>100</v>
      </c>
      <c r="N80" t="s">
        <v>74</v>
      </c>
    </row>
    <row r="81" spans="1:14" x14ac:dyDescent="0.25">
      <c r="A81" t="s">
        <v>144</v>
      </c>
      <c r="B81">
        <v>0.4</v>
      </c>
      <c r="C81">
        <v>12</v>
      </c>
      <c r="D81">
        <v>1.6</v>
      </c>
      <c r="E81">
        <v>0.3</v>
      </c>
      <c r="F81" t="s">
        <v>250</v>
      </c>
      <c r="G81">
        <v>0.1</v>
      </c>
      <c r="H81" t="s">
        <v>134</v>
      </c>
      <c r="I81">
        <v>0.45</v>
      </c>
      <c r="J81" t="s">
        <v>229</v>
      </c>
      <c r="K81" t="s">
        <v>234</v>
      </c>
      <c r="L81">
        <v>12</v>
      </c>
      <c r="M81">
        <v>100</v>
      </c>
      <c r="N81" t="s">
        <v>74</v>
      </c>
    </row>
    <row r="82" spans="1:14" x14ac:dyDescent="0.25">
      <c r="A82" t="s">
        <v>143</v>
      </c>
      <c r="B82">
        <v>0.5</v>
      </c>
      <c r="C82">
        <v>12</v>
      </c>
      <c r="D82">
        <v>0.8</v>
      </c>
      <c r="E82">
        <v>0.7</v>
      </c>
      <c r="F82" t="s">
        <v>252</v>
      </c>
      <c r="G82">
        <v>0.15</v>
      </c>
      <c r="H82" t="s">
        <v>134</v>
      </c>
      <c r="I82">
        <v>0.2</v>
      </c>
      <c r="J82" t="s">
        <v>229</v>
      </c>
      <c r="K82" t="s">
        <v>231</v>
      </c>
      <c r="L82">
        <v>12</v>
      </c>
      <c r="M82">
        <v>100</v>
      </c>
      <c r="N82" t="s">
        <v>74</v>
      </c>
    </row>
    <row r="83" spans="1:14" x14ac:dyDescent="0.25">
      <c r="A83" t="s">
        <v>142</v>
      </c>
      <c r="B83">
        <v>0.5</v>
      </c>
      <c r="C83">
        <v>15</v>
      </c>
      <c r="D83">
        <v>0.75</v>
      </c>
      <c r="E83">
        <v>0.45</v>
      </c>
      <c r="F83" t="s">
        <v>246</v>
      </c>
      <c r="G83">
        <v>0.2</v>
      </c>
      <c r="H83" t="s">
        <v>86</v>
      </c>
      <c r="I83">
        <v>0.35</v>
      </c>
      <c r="J83" t="s">
        <v>229</v>
      </c>
      <c r="K83" t="s">
        <v>238</v>
      </c>
      <c r="L83">
        <v>17</v>
      </c>
      <c r="M83">
        <v>100</v>
      </c>
      <c r="N83" t="s">
        <v>74</v>
      </c>
    </row>
    <row r="84" spans="1:14" x14ac:dyDescent="0.25">
      <c r="A84" t="s">
        <v>141</v>
      </c>
      <c r="B84">
        <v>0.5</v>
      </c>
      <c r="C84">
        <v>12</v>
      </c>
      <c r="D84">
        <v>0.48</v>
      </c>
      <c r="E84">
        <v>0.45</v>
      </c>
      <c r="F84" t="s">
        <v>250</v>
      </c>
      <c r="G84">
        <v>0.1</v>
      </c>
      <c r="H84" t="s">
        <v>124</v>
      </c>
      <c r="I84">
        <v>0.35</v>
      </c>
      <c r="J84" t="s">
        <v>249</v>
      </c>
      <c r="K84" t="s">
        <v>238</v>
      </c>
      <c r="L84">
        <v>17</v>
      </c>
      <c r="M84">
        <v>37</v>
      </c>
      <c r="N84" t="s">
        <v>74</v>
      </c>
    </row>
    <row r="85" spans="1:14" x14ac:dyDescent="0.25">
      <c r="A85" t="s">
        <v>140</v>
      </c>
      <c r="B85">
        <v>0.4</v>
      </c>
      <c r="C85">
        <v>17</v>
      </c>
      <c r="D85">
        <v>0.68</v>
      </c>
      <c r="E85">
        <v>0.3</v>
      </c>
      <c r="F85" t="s">
        <v>250</v>
      </c>
      <c r="G85">
        <v>0.1</v>
      </c>
      <c r="H85" t="s">
        <v>124</v>
      </c>
      <c r="I85">
        <v>0.45</v>
      </c>
      <c r="J85" t="s">
        <v>249</v>
      </c>
      <c r="K85" t="s">
        <v>238</v>
      </c>
      <c r="L85">
        <v>17</v>
      </c>
      <c r="M85">
        <v>37</v>
      </c>
      <c r="N85" t="s">
        <v>74</v>
      </c>
    </row>
    <row r="86" spans="1:14" x14ac:dyDescent="0.25">
      <c r="A86" t="s">
        <v>139</v>
      </c>
      <c r="B86">
        <v>0.4</v>
      </c>
      <c r="C86">
        <v>12</v>
      </c>
      <c r="D86">
        <v>0.48</v>
      </c>
      <c r="E86">
        <v>0.35</v>
      </c>
      <c r="F86" t="s">
        <v>250</v>
      </c>
      <c r="G86">
        <v>0.1</v>
      </c>
      <c r="H86" t="s">
        <v>124</v>
      </c>
      <c r="I86">
        <v>0.45</v>
      </c>
      <c r="J86" t="s">
        <v>249</v>
      </c>
      <c r="K86" t="s">
        <v>238</v>
      </c>
      <c r="L86">
        <v>17</v>
      </c>
      <c r="M86">
        <v>100</v>
      </c>
      <c r="N86" t="s">
        <v>74</v>
      </c>
    </row>
    <row r="87" spans="1:14" x14ac:dyDescent="0.25">
      <c r="A87" t="s">
        <v>138</v>
      </c>
      <c r="B87">
        <v>0.4</v>
      </c>
      <c r="C87">
        <v>11</v>
      </c>
      <c r="D87">
        <v>0.73299999999999998</v>
      </c>
      <c r="E87">
        <v>0.5</v>
      </c>
      <c r="F87" t="s">
        <v>241</v>
      </c>
      <c r="G87">
        <v>7.4999999999999997E-2</v>
      </c>
      <c r="H87" t="s">
        <v>88</v>
      </c>
      <c r="I87">
        <v>0.35</v>
      </c>
      <c r="J87" t="s">
        <v>239</v>
      </c>
      <c r="K87" t="s">
        <v>228</v>
      </c>
      <c r="L87">
        <v>12</v>
      </c>
      <c r="M87">
        <v>100</v>
      </c>
      <c r="N87" t="s">
        <v>74</v>
      </c>
    </row>
    <row r="88" spans="1:14" x14ac:dyDescent="0.25">
      <c r="A88" t="s">
        <v>137</v>
      </c>
      <c r="B88">
        <v>0.6</v>
      </c>
      <c r="C88">
        <v>15</v>
      </c>
      <c r="D88">
        <v>0.75</v>
      </c>
      <c r="E88">
        <v>0.35</v>
      </c>
      <c r="F88" t="s">
        <v>250</v>
      </c>
      <c r="G88">
        <v>0.1</v>
      </c>
      <c r="H88" t="s">
        <v>124</v>
      </c>
      <c r="I88">
        <v>0.4</v>
      </c>
      <c r="J88" t="s">
        <v>251</v>
      </c>
      <c r="K88" t="s">
        <v>228</v>
      </c>
      <c r="L88">
        <v>12</v>
      </c>
      <c r="M88">
        <v>100</v>
      </c>
      <c r="N88" t="s">
        <v>74</v>
      </c>
    </row>
    <row r="89" spans="1:14" x14ac:dyDescent="0.25">
      <c r="A89" t="s">
        <v>136</v>
      </c>
      <c r="B89">
        <v>0.4</v>
      </c>
      <c r="C89">
        <v>12</v>
      </c>
      <c r="D89">
        <v>0.6</v>
      </c>
      <c r="E89">
        <v>0.5</v>
      </c>
      <c r="F89" t="s">
        <v>250</v>
      </c>
      <c r="G89">
        <v>0.1</v>
      </c>
      <c r="H89" t="s">
        <v>134</v>
      </c>
      <c r="I89">
        <v>0.4</v>
      </c>
      <c r="J89" t="s">
        <v>249</v>
      </c>
      <c r="K89" t="s">
        <v>234</v>
      </c>
      <c r="L89">
        <v>12</v>
      </c>
      <c r="M89">
        <v>100</v>
      </c>
      <c r="N89" t="s">
        <v>74</v>
      </c>
    </row>
    <row r="90" spans="1:14" x14ac:dyDescent="0.25">
      <c r="A90" t="s">
        <v>135</v>
      </c>
      <c r="B90">
        <v>0.5</v>
      </c>
      <c r="C90">
        <v>10</v>
      </c>
      <c r="D90">
        <v>0.66700000000000004</v>
      </c>
      <c r="E90">
        <v>0.6</v>
      </c>
      <c r="F90" t="s">
        <v>250</v>
      </c>
      <c r="G90">
        <v>0.1</v>
      </c>
      <c r="H90" t="s">
        <v>134</v>
      </c>
      <c r="I90">
        <v>0.35</v>
      </c>
      <c r="J90" t="s">
        <v>251</v>
      </c>
      <c r="K90" t="s">
        <v>234</v>
      </c>
      <c r="L90">
        <v>12</v>
      </c>
      <c r="M90">
        <v>100</v>
      </c>
      <c r="N90" t="s">
        <v>74</v>
      </c>
    </row>
    <row r="91" spans="1:14" x14ac:dyDescent="0.25">
      <c r="A91" t="s">
        <v>133</v>
      </c>
      <c r="B91">
        <v>0.8</v>
      </c>
      <c r="C91">
        <v>15</v>
      </c>
      <c r="D91">
        <v>0.75</v>
      </c>
      <c r="E91">
        <v>0.35</v>
      </c>
      <c r="F91" t="s">
        <v>247</v>
      </c>
      <c r="G91">
        <v>0.2</v>
      </c>
      <c r="H91" t="s">
        <v>86</v>
      </c>
      <c r="I91">
        <v>0.4</v>
      </c>
      <c r="J91" t="s">
        <v>229</v>
      </c>
      <c r="K91" t="s">
        <v>238</v>
      </c>
      <c r="L91">
        <v>12</v>
      </c>
      <c r="M91">
        <v>37</v>
      </c>
      <c r="N91" t="s">
        <v>74</v>
      </c>
    </row>
    <row r="92" spans="1:14" x14ac:dyDescent="0.25">
      <c r="A92" t="s">
        <v>132</v>
      </c>
      <c r="B92">
        <v>0.4</v>
      </c>
      <c r="C92">
        <v>12</v>
      </c>
      <c r="D92">
        <v>0.48</v>
      </c>
      <c r="E92">
        <v>0.25</v>
      </c>
      <c r="F92" t="s">
        <v>250</v>
      </c>
      <c r="G92">
        <v>0.1</v>
      </c>
      <c r="H92" t="s">
        <v>124</v>
      </c>
      <c r="I92">
        <v>0.5</v>
      </c>
      <c r="J92" t="s">
        <v>249</v>
      </c>
      <c r="K92" t="s">
        <v>238</v>
      </c>
      <c r="L92">
        <v>17</v>
      </c>
      <c r="M92">
        <v>27</v>
      </c>
      <c r="N92" t="s">
        <v>74</v>
      </c>
    </row>
    <row r="93" spans="1:14" x14ac:dyDescent="0.25">
      <c r="A93" t="s">
        <v>131</v>
      </c>
      <c r="B93">
        <v>0.6</v>
      </c>
      <c r="C93">
        <v>10</v>
      </c>
      <c r="D93">
        <v>0.66700000000000004</v>
      </c>
      <c r="E93">
        <v>0.6</v>
      </c>
      <c r="F93" t="s">
        <v>250</v>
      </c>
      <c r="G93">
        <v>0.1</v>
      </c>
      <c r="H93" t="s">
        <v>124</v>
      </c>
      <c r="I93">
        <v>0.35</v>
      </c>
      <c r="J93" t="s">
        <v>229</v>
      </c>
      <c r="K93" t="s">
        <v>228</v>
      </c>
      <c r="L93">
        <v>12</v>
      </c>
      <c r="M93">
        <v>100</v>
      </c>
      <c r="N93" t="s">
        <v>74</v>
      </c>
    </row>
    <row r="94" spans="1:14" x14ac:dyDescent="0.25">
      <c r="A94" t="s">
        <v>130</v>
      </c>
      <c r="B94">
        <v>0.4</v>
      </c>
      <c r="C94">
        <v>12</v>
      </c>
      <c r="D94">
        <v>0.48</v>
      </c>
      <c r="E94">
        <v>0.3</v>
      </c>
      <c r="F94" t="s">
        <v>250</v>
      </c>
      <c r="G94">
        <v>0.1</v>
      </c>
      <c r="H94" t="s">
        <v>124</v>
      </c>
      <c r="I94">
        <v>0.55000000000000004</v>
      </c>
      <c r="J94" t="s">
        <v>249</v>
      </c>
      <c r="K94" t="s">
        <v>238</v>
      </c>
      <c r="L94">
        <v>17</v>
      </c>
      <c r="M94">
        <v>27</v>
      </c>
      <c r="N94" t="s">
        <v>74</v>
      </c>
    </row>
    <row r="95" spans="1:14" x14ac:dyDescent="0.25">
      <c r="A95" t="s">
        <v>129</v>
      </c>
      <c r="B95">
        <v>0.4</v>
      </c>
      <c r="C95">
        <v>12</v>
      </c>
      <c r="D95">
        <v>0.48</v>
      </c>
      <c r="E95">
        <v>0.25</v>
      </c>
      <c r="F95" t="s">
        <v>250</v>
      </c>
      <c r="G95">
        <v>0.1</v>
      </c>
      <c r="H95" t="s">
        <v>124</v>
      </c>
      <c r="I95">
        <v>0.55000000000000004</v>
      </c>
      <c r="J95" t="s">
        <v>249</v>
      </c>
      <c r="K95" t="s">
        <v>238</v>
      </c>
      <c r="L95">
        <v>17</v>
      </c>
      <c r="M95">
        <v>32</v>
      </c>
      <c r="N95" t="s">
        <v>74</v>
      </c>
    </row>
    <row r="96" spans="1:14" x14ac:dyDescent="0.25">
      <c r="A96" t="s">
        <v>128</v>
      </c>
      <c r="B96">
        <v>0.5</v>
      </c>
      <c r="C96">
        <v>12</v>
      </c>
      <c r="D96">
        <v>0.6</v>
      </c>
      <c r="E96">
        <v>0.2</v>
      </c>
      <c r="F96" t="s">
        <v>248</v>
      </c>
      <c r="G96">
        <v>0.2</v>
      </c>
      <c r="H96" t="s">
        <v>102</v>
      </c>
      <c r="I96">
        <v>0.6</v>
      </c>
      <c r="J96" t="s">
        <v>236</v>
      </c>
      <c r="K96" t="s">
        <v>228</v>
      </c>
      <c r="L96">
        <v>12</v>
      </c>
      <c r="M96">
        <v>100</v>
      </c>
      <c r="N96" t="s">
        <v>74</v>
      </c>
    </row>
    <row r="97" spans="1:14" x14ac:dyDescent="0.25">
      <c r="A97" t="s">
        <v>127</v>
      </c>
      <c r="B97">
        <v>0.4</v>
      </c>
      <c r="C97">
        <v>15</v>
      </c>
      <c r="D97">
        <v>0.75</v>
      </c>
      <c r="E97">
        <v>0.2</v>
      </c>
      <c r="F97" t="s">
        <v>241</v>
      </c>
      <c r="G97">
        <v>7.4999999999999997E-2</v>
      </c>
      <c r="H97" t="s">
        <v>88</v>
      </c>
      <c r="I97">
        <v>0.6</v>
      </c>
      <c r="J97" t="s">
        <v>239</v>
      </c>
      <c r="K97" t="s">
        <v>228</v>
      </c>
      <c r="L97">
        <v>12</v>
      </c>
      <c r="M97">
        <v>100</v>
      </c>
      <c r="N97" t="s">
        <v>74</v>
      </c>
    </row>
    <row r="98" spans="1:14" x14ac:dyDescent="0.25">
      <c r="A98" t="s">
        <v>126</v>
      </c>
      <c r="B98">
        <v>0.7</v>
      </c>
      <c r="C98">
        <v>15</v>
      </c>
      <c r="D98">
        <v>0.75</v>
      </c>
      <c r="E98">
        <v>0.55000000000000004</v>
      </c>
      <c r="F98" t="s">
        <v>247</v>
      </c>
      <c r="G98">
        <v>0.2</v>
      </c>
      <c r="H98" t="s">
        <v>90</v>
      </c>
      <c r="I98">
        <v>0.45</v>
      </c>
      <c r="J98" t="s">
        <v>229</v>
      </c>
      <c r="K98" t="s">
        <v>228</v>
      </c>
      <c r="L98">
        <v>12</v>
      </c>
      <c r="M98">
        <v>100</v>
      </c>
      <c r="N98" t="s">
        <v>74</v>
      </c>
    </row>
    <row r="99" spans="1:14" x14ac:dyDescent="0.25">
      <c r="A99" t="s">
        <v>125</v>
      </c>
      <c r="B99">
        <v>0.4</v>
      </c>
      <c r="C99">
        <v>17</v>
      </c>
      <c r="D99">
        <v>0.85</v>
      </c>
      <c r="E99">
        <v>0.4</v>
      </c>
      <c r="F99" t="s">
        <v>246</v>
      </c>
      <c r="G99">
        <v>0.2</v>
      </c>
      <c r="H99" t="s">
        <v>124</v>
      </c>
      <c r="I99">
        <v>0.35</v>
      </c>
      <c r="J99" t="s">
        <v>239</v>
      </c>
      <c r="K99" t="s">
        <v>238</v>
      </c>
      <c r="L99">
        <v>12</v>
      </c>
      <c r="M99">
        <v>100</v>
      </c>
      <c r="N99" t="s">
        <v>74</v>
      </c>
    </row>
    <row r="100" spans="1:14" x14ac:dyDescent="0.25">
      <c r="A100" t="s">
        <v>123</v>
      </c>
      <c r="B100">
        <v>0.8</v>
      </c>
      <c r="C100">
        <v>8</v>
      </c>
      <c r="D100">
        <v>0.4</v>
      </c>
      <c r="E100">
        <v>0.75</v>
      </c>
      <c r="F100" t="s">
        <v>240</v>
      </c>
      <c r="G100">
        <v>0.2</v>
      </c>
      <c r="H100" t="s">
        <v>94</v>
      </c>
      <c r="I100">
        <v>0.15</v>
      </c>
      <c r="J100" t="s">
        <v>239</v>
      </c>
      <c r="K100" t="s">
        <v>228</v>
      </c>
      <c r="L100">
        <v>17</v>
      </c>
      <c r="M100">
        <v>37</v>
      </c>
      <c r="N100" t="s">
        <v>74</v>
      </c>
    </row>
    <row r="101" spans="1:14" x14ac:dyDescent="0.25">
      <c r="A101" t="s">
        <v>122</v>
      </c>
      <c r="B101">
        <v>0.4</v>
      </c>
      <c r="C101">
        <v>8</v>
      </c>
      <c r="D101">
        <v>0.4</v>
      </c>
      <c r="E101">
        <v>0.55000000000000004</v>
      </c>
      <c r="F101" t="s">
        <v>230</v>
      </c>
      <c r="G101">
        <v>0.15</v>
      </c>
      <c r="H101" t="s">
        <v>86</v>
      </c>
      <c r="I101">
        <v>0.3</v>
      </c>
      <c r="J101" t="s">
        <v>229</v>
      </c>
      <c r="K101" t="s">
        <v>238</v>
      </c>
      <c r="L101">
        <v>17</v>
      </c>
      <c r="M101">
        <v>37</v>
      </c>
      <c r="N101" t="s">
        <v>74</v>
      </c>
    </row>
    <row r="102" spans="1:14" x14ac:dyDescent="0.25">
      <c r="A102" t="s">
        <v>121</v>
      </c>
      <c r="B102">
        <v>0.6</v>
      </c>
      <c r="C102">
        <v>8</v>
      </c>
      <c r="D102">
        <v>0.4</v>
      </c>
      <c r="E102">
        <v>0.15</v>
      </c>
      <c r="F102" t="s">
        <v>235</v>
      </c>
      <c r="G102">
        <v>0.2</v>
      </c>
      <c r="H102" t="s">
        <v>90</v>
      </c>
      <c r="I102">
        <v>0.75</v>
      </c>
      <c r="J102" t="s">
        <v>229</v>
      </c>
      <c r="K102" t="s">
        <v>228</v>
      </c>
      <c r="L102">
        <v>12</v>
      </c>
      <c r="M102">
        <v>100</v>
      </c>
      <c r="N102" t="s">
        <v>74</v>
      </c>
    </row>
    <row r="103" spans="1:14" x14ac:dyDescent="0.25">
      <c r="A103" t="s">
        <v>120</v>
      </c>
      <c r="B103">
        <v>0.5</v>
      </c>
      <c r="C103">
        <v>8</v>
      </c>
      <c r="D103">
        <v>0.8</v>
      </c>
      <c r="E103">
        <v>0.75</v>
      </c>
      <c r="F103" t="s">
        <v>230</v>
      </c>
      <c r="G103">
        <v>0.15</v>
      </c>
      <c r="H103" t="s">
        <v>90</v>
      </c>
      <c r="I103">
        <v>0.2</v>
      </c>
      <c r="J103" t="s">
        <v>229</v>
      </c>
      <c r="K103" t="s">
        <v>231</v>
      </c>
      <c r="L103">
        <v>12</v>
      </c>
      <c r="M103">
        <v>100</v>
      </c>
      <c r="N103" t="s">
        <v>74</v>
      </c>
    </row>
    <row r="104" spans="1:14" x14ac:dyDescent="0.25">
      <c r="A104" t="s">
        <v>119</v>
      </c>
      <c r="B104">
        <v>0.5</v>
      </c>
      <c r="C104">
        <v>8</v>
      </c>
      <c r="D104">
        <v>0.4</v>
      </c>
      <c r="E104">
        <v>0.4</v>
      </c>
      <c r="F104" t="s">
        <v>244</v>
      </c>
      <c r="G104">
        <v>0.2</v>
      </c>
      <c r="H104" t="s">
        <v>86</v>
      </c>
      <c r="I104">
        <v>0.45</v>
      </c>
      <c r="J104" t="s">
        <v>239</v>
      </c>
      <c r="K104" t="s">
        <v>238</v>
      </c>
      <c r="L104">
        <v>17</v>
      </c>
      <c r="M104">
        <v>37</v>
      </c>
      <c r="N104" t="s">
        <v>74</v>
      </c>
    </row>
    <row r="105" spans="1:14" x14ac:dyDescent="0.25">
      <c r="A105" t="s">
        <v>118</v>
      </c>
      <c r="B105">
        <v>0.6</v>
      </c>
      <c r="C105">
        <v>3</v>
      </c>
      <c r="D105">
        <v>0.3</v>
      </c>
      <c r="E105">
        <v>0.7</v>
      </c>
      <c r="F105" t="s">
        <v>230</v>
      </c>
      <c r="G105">
        <v>0.15</v>
      </c>
      <c r="H105" t="s">
        <v>90</v>
      </c>
      <c r="I105">
        <v>0.25</v>
      </c>
      <c r="J105" t="s">
        <v>242</v>
      </c>
      <c r="K105" t="s">
        <v>234</v>
      </c>
      <c r="L105">
        <v>12</v>
      </c>
      <c r="M105">
        <v>100</v>
      </c>
      <c r="N105" t="s">
        <v>74</v>
      </c>
    </row>
    <row r="106" spans="1:14" x14ac:dyDescent="0.25">
      <c r="A106" t="s">
        <v>117</v>
      </c>
      <c r="B106">
        <v>0.4</v>
      </c>
      <c r="C106">
        <v>8</v>
      </c>
      <c r="D106">
        <v>0.8</v>
      </c>
      <c r="E106">
        <v>0.75</v>
      </c>
      <c r="F106" t="s">
        <v>230</v>
      </c>
      <c r="G106">
        <v>0.15</v>
      </c>
      <c r="H106" t="s">
        <v>90</v>
      </c>
      <c r="I106">
        <v>0.2</v>
      </c>
      <c r="J106" t="s">
        <v>229</v>
      </c>
      <c r="K106" t="s">
        <v>234</v>
      </c>
      <c r="L106">
        <v>12</v>
      </c>
      <c r="M106">
        <v>100</v>
      </c>
      <c r="N106" t="s">
        <v>74</v>
      </c>
    </row>
    <row r="107" spans="1:14" x14ac:dyDescent="0.25">
      <c r="A107" t="s">
        <v>116</v>
      </c>
      <c r="B107">
        <v>0.5</v>
      </c>
      <c r="C107">
        <v>3</v>
      </c>
      <c r="D107">
        <v>0.3</v>
      </c>
      <c r="E107">
        <v>0.7</v>
      </c>
      <c r="F107" t="s">
        <v>241</v>
      </c>
      <c r="G107">
        <v>7.4999999999999997E-2</v>
      </c>
      <c r="H107" t="s">
        <v>88</v>
      </c>
      <c r="I107">
        <v>0.3</v>
      </c>
      <c r="J107" t="s">
        <v>242</v>
      </c>
      <c r="K107" t="s">
        <v>231</v>
      </c>
      <c r="L107">
        <v>12</v>
      </c>
      <c r="M107">
        <v>100</v>
      </c>
      <c r="N107" t="s">
        <v>74</v>
      </c>
    </row>
    <row r="108" spans="1:14" x14ac:dyDescent="0.25">
      <c r="A108" t="s">
        <v>115</v>
      </c>
      <c r="B108">
        <v>0.5</v>
      </c>
      <c r="C108">
        <v>3</v>
      </c>
      <c r="D108">
        <v>0.3</v>
      </c>
      <c r="E108">
        <v>0.7</v>
      </c>
      <c r="F108" t="s">
        <v>241</v>
      </c>
      <c r="G108">
        <v>7.4999999999999997E-2</v>
      </c>
      <c r="H108" t="s">
        <v>88</v>
      </c>
      <c r="I108">
        <v>0.25</v>
      </c>
      <c r="J108" t="s">
        <v>229</v>
      </c>
      <c r="K108" t="s">
        <v>231</v>
      </c>
      <c r="L108">
        <v>12</v>
      </c>
      <c r="M108">
        <v>100</v>
      </c>
      <c r="N108" t="s">
        <v>74</v>
      </c>
    </row>
    <row r="109" spans="1:14" x14ac:dyDescent="0.25">
      <c r="A109" t="s">
        <v>114</v>
      </c>
      <c r="B109">
        <v>0.4</v>
      </c>
      <c r="C109">
        <v>8</v>
      </c>
      <c r="D109">
        <v>0.8</v>
      </c>
      <c r="E109">
        <v>0.7</v>
      </c>
      <c r="F109" t="s">
        <v>235</v>
      </c>
      <c r="G109">
        <v>0.2</v>
      </c>
      <c r="H109" t="s">
        <v>88</v>
      </c>
      <c r="I109">
        <v>0.15</v>
      </c>
      <c r="J109" t="s">
        <v>229</v>
      </c>
      <c r="K109" t="s">
        <v>238</v>
      </c>
      <c r="L109">
        <v>12</v>
      </c>
      <c r="M109">
        <v>100</v>
      </c>
      <c r="N109" t="s">
        <v>74</v>
      </c>
    </row>
    <row r="110" spans="1:14" x14ac:dyDescent="0.25">
      <c r="A110" t="s">
        <v>113</v>
      </c>
      <c r="B110">
        <v>0.5</v>
      </c>
      <c r="C110">
        <v>8</v>
      </c>
      <c r="D110">
        <v>0.8</v>
      </c>
      <c r="E110">
        <v>0.75</v>
      </c>
      <c r="F110" t="s">
        <v>230</v>
      </c>
      <c r="G110">
        <v>0.15</v>
      </c>
      <c r="H110" t="s">
        <v>90</v>
      </c>
      <c r="I110">
        <v>0.2</v>
      </c>
      <c r="J110" t="s">
        <v>229</v>
      </c>
      <c r="K110" t="s">
        <v>228</v>
      </c>
      <c r="L110">
        <v>12</v>
      </c>
      <c r="M110">
        <v>100</v>
      </c>
      <c r="N110" t="s">
        <v>74</v>
      </c>
    </row>
    <row r="111" spans="1:14" x14ac:dyDescent="0.25">
      <c r="A111" t="s">
        <v>112</v>
      </c>
      <c r="B111">
        <v>0.5</v>
      </c>
      <c r="C111">
        <v>8</v>
      </c>
      <c r="D111">
        <v>0.5</v>
      </c>
      <c r="E111">
        <v>0.8</v>
      </c>
      <c r="F111" t="s">
        <v>237</v>
      </c>
      <c r="G111">
        <v>0.2</v>
      </c>
      <c r="H111" t="s">
        <v>86</v>
      </c>
      <c r="I111">
        <v>0.1</v>
      </c>
      <c r="J111" t="s">
        <v>239</v>
      </c>
      <c r="K111" t="s">
        <v>234</v>
      </c>
      <c r="L111">
        <v>12</v>
      </c>
      <c r="M111">
        <v>100</v>
      </c>
      <c r="N111" t="s">
        <v>74</v>
      </c>
    </row>
    <row r="112" spans="1:14" x14ac:dyDescent="0.25">
      <c r="A112" t="s">
        <v>111</v>
      </c>
      <c r="B112">
        <v>0.6</v>
      </c>
      <c r="C112">
        <v>3</v>
      </c>
      <c r="D112">
        <v>0.3</v>
      </c>
      <c r="E112">
        <v>0.8</v>
      </c>
      <c r="F112" t="s">
        <v>245</v>
      </c>
      <c r="G112">
        <v>0.05</v>
      </c>
      <c r="H112" t="s">
        <v>90</v>
      </c>
      <c r="I112">
        <v>0.15</v>
      </c>
      <c r="J112" t="s">
        <v>242</v>
      </c>
      <c r="K112" t="s">
        <v>231</v>
      </c>
      <c r="L112">
        <v>12</v>
      </c>
      <c r="M112">
        <v>100</v>
      </c>
      <c r="N112" t="s">
        <v>74</v>
      </c>
    </row>
    <row r="113" spans="1:14" x14ac:dyDescent="0.25">
      <c r="A113" t="s">
        <v>110</v>
      </c>
      <c r="B113">
        <v>0.5</v>
      </c>
      <c r="C113">
        <v>8</v>
      </c>
      <c r="D113">
        <v>0.8</v>
      </c>
      <c r="E113">
        <v>0.75</v>
      </c>
      <c r="F113" t="s">
        <v>241</v>
      </c>
      <c r="G113">
        <v>7.4999999999999997E-2</v>
      </c>
      <c r="H113" t="s">
        <v>88</v>
      </c>
      <c r="I113">
        <v>0.15</v>
      </c>
      <c r="J113" t="s">
        <v>229</v>
      </c>
      <c r="K113" t="s">
        <v>231</v>
      </c>
      <c r="L113">
        <v>12</v>
      </c>
      <c r="M113">
        <v>100</v>
      </c>
      <c r="N113" t="s">
        <v>74</v>
      </c>
    </row>
    <row r="114" spans="1:14" x14ac:dyDescent="0.25">
      <c r="A114" t="s">
        <v>109</v>
      </c>
      <c r="B114">
        <v>0.5</v>
      </c>
      <c r="C114">
        <v>3</v>
      </c>
      <c r="D114">
        <v>0.3</v>
      </c>
      <c r="E114">
        <v>0.75</v>
      </c>
      <c r="F114" t="s">
        <v>230</v>
      </c>
      <c r="G114">
        <v>0.15</v>
      </c>
      <c r="H114" t="s">
        <v>90</v>
      </c>
      <c r="I114">
        <v>0.2</v>
      </c>
      <c r="J114" t="s">
        <v>229</v>
      </c>
      <c r="K114" t="s">
        <v>231</v>
      </c>
      <c r="L114">
        <v>12</v>
      </c>
      <c r="M114">
        <v>100</v>
      </c>
      <c r="N114" t="s">
        <v>74</v>
      </c>
    </row>
    <row r="115" spans="1:14" x14ac:dyDescent="0.25">
      <c r="A115" t="s">
        <v>108</v>
      </c>
      <c r="B115">
        <v>0.4</v>
      </c>
      <c r="C115">
        <v>8</v>
      </c>
      <c r="D115">
        <v>0.8</v>
      </c>
      <c r="E115">
        <v>0.9</v>
      </c>
      <c r="F115" t="s">
        <v>233</v>
      </c>
      <c r="G115">
        <v>7.4999999999999997E-2</v>
      </c>
      <c r="H115" t="s">
        <v>88</v>
      </c>
      <c r="I115">
        <v>0.1</v>
      </c>
      <c r="J115" t="s">
        <v>232</v>
      </c>
      <c r="K115" t="s">
        <v>231</v>
      </c>
      <c r="L115">
        <v>12</v>
      </c>
      <c r="M115">
        <v>100</v>
      </c>
      <c r="N115" t="s">
        <v>74</v>
      </c>
    </row>
    <row r="116" spans="1:14" x14ac:dyDescent="0.25">
      <c r="A116" t="s">
        <v>107</v>
      </c>
      <c r="B116">
        <v>0.5</v>
      </c>
      <c r="C116">
        <v>8</v>
      </c>
      <c r="D116">
        <v>0.8</v>
      </c>
      <c r="E116">
        <v>0.7</v>
      </c>
      <c r="F116" t="s">
        <v>244</v>
      </c>
      <c r="G116">
        <v>0.2</v>
      </c>
      <c r="H116" t="s">
        <v>86</v>
      </c>
      <c r="I116">
        <v>0.2</v>
      </c>
      <c r="J116" t="s">
        <v>239</v>
      </c>
      <c r="K116" t="s">
        <v>228</v>
      </c>
      <c r="L116">
        <v>17</v>
      </c>
      <c r="M116">
        <v>100</v>
      </c>
      <c r="N116" t="s">
        <v>74</v>
      </c>
    </row>
    <row r="117" spans="1:14" x14ac:dyDescent="0.25">
      <c r="A117" t="s">
        <v>106</v>
      </c>
      <c r="B117">
        <v>0.5</v>
      </c>
      <c r="C117">
        <v>8</v>
      </c>
      <c r="D117">
        <v>0.4</v>
      </c>
      <c r="E117">
        <v>0.7</v>
      </c>
      <c r="F117" t="s">
        <v>237</v>
      </c>
      <c r="G117">
        <v>0.2</v>
      </c>
      <c r="H117" t="s">
        <v>86</v>
      </c>
      <c r="I117">
        <v>0.2</v>
      </c>
      <c r="J117" t="s">
        <v>239</v>
      </c>
      <c r="K117" t="s">
        <v>238</v>
      </c>
      <c r="L117">
        <v>17</v>
      </c>
      <c r="M117">
        <v>37</v>
      </c>
      <c r="N117" t="s">
        <v>74</v>
      </c>
    </row>
    <row r="118" spans="1:14" x14ac:dyDescent="0.25">
      <c r="A118" t="s">
        <v>105</v>
      </c>
      <c r="B118">
        <v>0.4</v>
      </c>
      <c r="C118">
        <v>8</v>
      </c>
      <c r="D118">
        <v>0.6</v>
      </c>
      <c r="E118">
        <v>0.65</v>
      </c>
      <c r="F118" t="s">
        <v>237</v>
      </c>
      <c r="G118">
        <v>0.2</v>
      </c>
      <c r="H118" t="s">
        <v>86</v>
      </c>
      <c r="I118">
        <v>0.2</v>
      </c>
      <c r="J118" t="s">
        <v>239</v>
      </c>
      <c r="K118" t="s">
        <v>238</v>
      </c>
      <c r="L118">
        <v>17</v>
      </c>
      <c r="M118">
        <v>37</v>
      </c>
      <c r="N118" t="s">
        <v>74</v>
      </c>
    </row>
    <row r="119" spans="1:14" x14ac:dyDescent="0.25">
      <c r="A119" t="s">
        <v>104</v>
      </c>
      <c r="B119">
        <v>0.4</v>
      </c>
      <c r="C119">
        <v>8</v>
      </c>
      <c r="D119">
        <v>0.4</v>
      </c>
      <c r="E119">
        <v>0.65</v>
      </c>
      <c r="F119" t="s">
        <v>240</v>
      </c>
      <c r="G119">
        <v>0.2</v>
      </c>
      <c r="H119" t="s">
        <v>94</v>
      </c>
      <c r="I119">
        <v>0.2</v>
      </c>
      <c r="J119" t="s">
        <v>239</v>
      </c>
      <c r="K119" t="s">
        <v>238</v>
      </c>
      <c r="L119">
        <v>17</v>
      </c>
      <c r="M119">
        <v>100</v>
      </c>
      <c r="N119" t="s">
        <v>74</v>
      </c>
    </row>
    <row r="120" spans="1:14" x14ac:dyDescent="0.25">
      <c r="A120" t="s">
        <v>103</v>
      </c>
      <c r="B120">
        <v>0.5</v>
      </c>
      <c r="C120">
        <v>8</v>
      </c>
      <c r="D120">
        <v>0.8</v>
      </c>
      <c r="E120">
        <v>0.7</v>
      </c>
      <c r="F120" t="s">
        <v>243</v>
      </c>
      <c r="G120">
        <v>0.1</v>
      </c>
      <c r="H120" t="s">
        <v>102</v>
      </c>
      <c r="I120">
        <v>0.2</v>
      </c>
      <c r="J120" t="s">
        <v>239</v>
      </c>
      <c r="K120" t="s">
        <v>234</v>
      </c>
      <c r="L120">
        <v>12</v>
      </c>
      <c r="M120">
        <v>100</v>
      </c>
      <c r="N120" t="s">
        <v>74</v>
      </c>
    </row>
    <row r="121" spans="1:14" x14ac:dyDescent="0.25">
      <c r="A121" t="s">
        <v>101</v>
      </c>
      <c r="B121">
        <v>0.5</v>
      </c>
      <c r="C121">
        <v>8</v>
      </c>
      <c r="D121">
        <v>0.53300000000000003</v>
      </c>
      <c r="E121">
        <v>0.7</v>
      </c>
      <c r="F121" t="s">
        <v>230</v>
      </c>
      <c r="G121">
        <v>0.15</v>
      </c>
      <c r="H121" t="s">
        <v>86</v>
      </c>
      <c r="I121">
        <v>0.2</v>
      </c>
      <c r="J121" t="s">
        <v>236</v>
      </c>
      <c r="K121" t="s">
        <v>228</v>
      </c>
      <c r="L121">
        <v>12</v>
      </c>
      <c r="M121">
        <v>100</v>
      </c>
      <c r="N121" t="s">
        <v>74</v>
      </c>
    </row>
    <row r="122" spans="1:14" x14ac:dyDescent="0.25">
      <c r="A122" t="s">
        <v>100</v>
      </c>
      <c r="B122">
        <v>0.6</v>
      </c>
      <c r="C122">
        <v>8</v>
      </c>
      <c r="D122">
        <v>0.8</v>
      </c>
      <c r="E122">
        <v>0.65</v>
      </c>
      <c r="F122" t="s">
        <v>233</v>
      </c>
      <c r="G122">
        <v>7.4999999999999997E-2</v>
      </c>
      <c r="H122" t="s">
        <v>88</v>
      </c>
      <c r="I122">
        <v>0.25</v>
      </c>
      <c r="J122" t="s">
        <v>242</v>
      </c>
      <c r="K122" t="s">
        <v>231</v>
      </c>
      <c r="L122">
        <v>12</v>
      </c>
      <c r="M122">
        <v>100</v>
      </c>
      <c r="N122" t="s">
        <v>74</v>
      </c>
    </row>
    <row r="123" spans="1:14" x14ac:dyDescent="0.25">
      <c r="A123" t="s">
        <v>99</v>
      </c>
      <c r="B123">
        <v>0.7</v>
      </c>
      <c r="C123">
        <v>3</v>
      </c>
      <c r="D123">
        <v>0.3</v>
      </c>
      <c r="E123">
        <v>0.85</v>
      </c>
      <c r="F123" t="s">
        <v>233</v>
      </c>
      <c r="G123">
        <v>7.4999999999999997E-2</v>
      </c>
      <c r="H123" t="s">
        <v>88</v>
      </c>
      <c r="I123">
        <v>0.1</v>
      </c>
      <c r="J123" t="s">
        <v>232</v>
      </c>
      <c r="K123" t="s">
        <v>231</v>
      </c>
      <c r="L123">
        <v>12</v>
      </c>
      <c r="M123">
        <v>100</v>
      </c>
      <c r="N123" t="s">
        <v>74</v>
      </c>
    </row>
    <row r="124" spans="1:14" x14ac:dyDescent="0.25">
      <c r="A124" t="s">
        <v>98</v>
      </c>
      <c r="B124">
        <v>0.6</v>
      </c>
      <c r="C124">
        <v>8</v>
      </c>
      <c r="D124">
        <v>0.8</v>
      </c>
      <c r="E124">
        <v>0.7</v>
      </c>
      <c r="F124" t="s">
        <v>235</v>
      </c>
      <c r="G124">
        <v>0.2</v>
      </c>
      <c r="H124" t="s">
        <v>90</v>
      </c>
      <c r="I124">
        <v>0.2</v>
      </c>
      <c r="J124" t="s">
        <v>229</v>
      </c>
      <c r="K124" t="s">
        <v>228</v>
      </c>
      <c r="L124">
        <v>12</v>
      </c>
      <c r="M124">
        <v>37</v>
      </c>
      <c r="N124" t="s">
        <v>74</v>
      </c>
    </row>
    <row r="125" spans="1:14" x14ac:dyDescent="0.25">
      <c r="A125" t="s">
        <v>97</v>
      </c>
      <c r="B125">
        <v>0.4</v>
      </c>
      <c r="C125">
        <v>8</v>
      </c>
      <c r="D125">
        <v>0.4</v>
      </c>
      <c r="E125">
        <v>0.5</v>
      </c>
      <c r="F125" t="s">
        <v>237</v>
      </c>
      <c r="G125">
        <v>0.2</v>
      </c>
      <c r="H125" t="s">
        <v>86</v>
      </c>
      <c r="I125">
        <v>0.35</v>
      </c>
      <c r="J125" t="s">
        <v>239</v>
      </c>
      <c r="K125" t="s">
        <v>238</v>
      </c>
      <c r="L125">
        <v>17</v>
      </c>
      <c r="M125">
        <v>27</v>
      </c>
      <c r="N125" t="s">
        <v>74</v>
      </c>
    </row>
    <row r="126" spans="1:14" x14ac:dyDescent="0.25">
      <c r="A126" t="s">
        <v>96</v>
      </c>
      <c r="B126">
        <v>0.6</v>
      </c>
      <c r="C126">
        <v>3</v>
      </c>
      <c r="D126">
        <v>0.3</v>
      </c>
      <c r="E126">
        <v>0.85</v>
      </c>
      <c r="F126" t="s">
        <v>241</v>
      </c>
      <c r="G126">
        <v>7.4999999999999997E-2</v>
      </c>
      <c r="H126" t="s">
        <v>88</v>
      </c>
      <c r="I126">
        <v>0.1</v>
      </c>
      <c r="J126" t="s">
        <v>229</v>
      </c>
      <c r="K126" t="s">
        <v>234</v>
      </c>
      <c r="L126">
        <v>12</v>
      </c>
      <c r="M126">
        <v>100</v>
      </c>
      <c r="N126" t="s">
        <v>74</v>
      </c>
    </row>
    <row r="127" spans="1:14" x14ac:dyDescent="0.25">
      <c r="A127" t="s">
        <v>95</v>
      </c>
      <c r="B127">
        <v>0.6</v>
      </c>
      <c r="C127">
        <v>8</v>
      </c>
      <c r="D127">
        <v>0.4</v>
      </c>
      <c r="E127">
        <v>0.5</v>
      </c>
      <c r="F127" t="s">
        <v>240</v>
      </c>
      <c r="G127">
        <v>0.2</v>
      </c>
      <c r="H127" t="s">
        <v>94</v>
      </c>
      <c r="I127">
        <v>0.35</v>
      </c>
      <c r="J127" t="s">
        <v>239</v>
      </c>
      <c r="K127" t="s">
        <v>238</v>
      </c>
      <c r="L127">
        <v>17</v>
      </c>
      <c r="M127">
        <v>27</v>
      </c>
      <c r="N127" t="s">
        <v>74</v>
      </c>
    </row>
    <row r="128" spans="1:14" x14ac:dyDescent="0.25">
      <c r="A128" t="s">
        <v>93</v>
      </c>
      <c r="B128">
        <v>0.6</v>
      </c>
      <c r="C128">
        <v>8</v>
      </c>
      <c r="D128">
        <v>0.4</v>
      </c>
      <c r="E128">
        <v>0.5</v>
      </c>
      <c r="F128" t="s">
        <v>235</v>
      </c>
      <c r="G128">
        <v>0.2</v>
      </c>
      <c r="H128" t="s">
        <v>86</v>
      </c>
      <c r="I128">
        <v>0.35</v>
      </c>
      <c r="J128" t="s">
        <v>229</v>
      </c>
      <c r="K128" t="s">
        <v>238</v>
      </c>
      <c r="L128">
        <v>17</v>
      </c>
      <c r="M128">
        <v>32</v>
      </c>
      <c r="N128" t="s">
        <v>74</v>
      </c>
    </row>
    <row r="129" spans="1:14" x14ac:dyDescent="0.25">
      <c r="A129" t="s">
        <v>92</v>
      </c>
      <c r="B129">
        <v>0.5</v>
      </c>
      <c r="C129">
        <v>8</v>
      </c>
      <c r="D129">
        <v>0.53300000000000003</v>
      </c>
      <c r="E129">
        <v>0.55000000000000004</v>
      </c>
      <c r="F129" t="s">
        <v>237</v>
      </c>
      <c r="G129">
        <v>0.2</v>
      </c>
      <c r="H129" t="s">
        <v>90</v>
      </c>
      <c r="I129">
        <v>0.3</v>
      </c>
      <c r="J129" t="s">
        <v>236</v>
      </c>
      <c r="K129" t="s">
        <v>234</v>
      </c>
      <c r="L129">
        <v>12</v>
      </c>
      <c r="M129">
        <v>100</v>
      </c>
      <c r="N129" t="s">
        <v>74</v>
      </c>
    </row>
    <row r="130" spans="1:14" x14ac:dyDescent="0.25">
      <c r="A130" t="s">
        <v>91</v>
      </c>
      <c r="B130">
        <v>0.5</v>
      </c>
      <c r="C130">
        <v>8</v>
      </c>
      <c r="D130">
        <v>0.8</v>
      </c>
      <c r="E130">
        <v>0.7</v>
      </c>
      <c r="F130" t="s">
        <v>235</v>
      </c>
      <c r="G130">
        <v>0.2</v>
      </c>
      <c r="H130" t="s">
        <v>90</v>
      </c>
      <c r="I130">
        <v>0.3</v>
      </c>
      <c r="J130" t="s">
        <v>229</v>
      </c>
      <c r="K130" t="s">
        <v>234</v>
      </c>
      <c r="L130">
        <v>12</v>
      </c>
      <c r="M130">
        <v>100</v>
      </c>
      <c r="N130" t="s">
        <v>74</v>
      </c>
    </row>
    <row r="131" spans="1:14" x14ac:dyDescent="0.25">
      <c r="A131" t="s">
        <v>89</v>
      </c>
      <c r="B131">
        <v>0.5</v>
      </c>
      <c r="C131">
        <v>3</v>
      </c>
      <c r="D131">
        <v>0.3</v>
      </c>
      <c r="E131">
        <v>0.85</v>
      </c>
      <c r="F131" t="s">
        <v>233</v>
      </c>
      <c r="G131">
        <v>7.4999999999999997E-2</v>
      </c>
      <c r="H131" t="s">
        <v>88</v>
      </c>
      <c r="I131">
        <v>0.15</v>
      </c>
      <c r="J131" t="s">
        <v>232</v>
      </c>
      <c r="K131" t="s">
        <v>231</v>
      </c>
      <c r="L131">
        <v>12</v>
      </c>
      <c r="M131">
        <v>100</v>
      </c>
      <c r="N131" t="s">
        <v>74</v>
      </c>
    </row>
    <row r="132" spans="1:14" x14ac:dyDescent="0.25">
      <c r="A132" t="s">
        <v>87</v>
      </c>
      <c r="B132">
        <v>0.4</v>
      </c>
      <c r="C132">
        <v>8</v>
      </c>
      <c r="D132">
        <v>0.8</v>
      </c>
      <c r="E132">
        <v>0.7</v>
      </c>
      <c r="F132" t="s">
        <v>230</v>
      </c>
      <c r="G132">
        <v>0.15</v>
      </c>
      <c r="H132" t="s">
        <v>86</v>
      </c>
      <c r="I132">
        <v>0.15</v>
      </c>
      <c r="J132" t="s">
        <v>229</v>
      </c>
      <c r="K132" t="s">
        <v>228</v>
      </c>
      <c r="L132">
        <v>12</v>
      </c>
      <c r="M132">
        <v>100</v>
      </c>
      <c r="N132" t="s">
        <v>74</v>
      </c>
    </row>
    <row r="133" spans="1:14" x14ac:dyDescent="0.25">
      <c r="A133" t="s">
        <v>85</v>
      </c>
    </row>
    <row r="134" spans="1:14" x14ac:dyDescent="0.25">
      <c r="A134" t="s">
        <v>84</v>
      </c>
      <c r="B134" t="s">
        <v>83</v>
      </c>
      <c r="C134" t="s">
        <v>82</v>
      </c>
      <c r="D134" t="s">
        <v>81</v>
      </c>
      <c r="E134" t="s">
        <v>80</v>
      </c>
      <c r="F134" t="s">
        <v>227</v>
      </c>
      <c r="G134" t="s">
        <v>79</v>
      </c>
      <c r="H134" t="s">
        <v>78</v>
      </c>
      <c r="I134" t="s">
        <v>77</v>
      </c>
      <c r="J134" t="s">
        <v>226</v>
      </c>
      <c r="K134" t="s">
        <v>225</v>
      </c>
      <c r="L134" t="s">
        <v>76</v>
      </c>
      <c r="M134" t="s">
        <v>75</v>
      </c>
      <c r="N134" t="s">
        <v>74</v>
      </c>
    </row>
    <row r="135" spans="1:14" x14ac:dyDescent="0.25">
      <c r="A135" t="s">
        <v>70</v>
      </c>
    </row>
    <row r="136" spans="1:14" x14ac:dyDescent="0.25">
      <c r="A136" t="s">
        <v>73</v>
      </c>
    </row>
    <row r="137" spans="1:14" x14ac:dyDescent="0.25">
      <c r="A137" t="s">
        <v>72</v>
      </c>
    </row>
    <row r="138" spans="1:14" x14ac:dyDescent="0.25">
      <c r="A138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opLeftCell="A40" workbookViewId="0">
      <selection activeCell="I45" sqref="I45"/>
    </sheetView>
  </sheetViews>
  <sheetFormatPr defaultRowHeight="15" x14ac:dyDescent="0.25"/>
  <cols>
    <col min="1" max="1" width="13.42578125" customWidth="1"/>
    <col min="8" max="8" width="13.5703125" customWidth="1"/>
    <col min="10" max="10" width="9.7109375" customWidth="1"/>
  </cols>
  <sheetData>
    <row r="1" spans="1:14" x14ac:dyDescent="0.25">
      <c r="A1" t="s">
        <v>224</v>
      </c>
      <c r="B1">
        <v>0.6</v>
      </c>
      <c r="C1">
        <v>100</v>
      </c>
      <c r="D1">
        <v>4</v>
      </c>
      <c r="E1">
        <v>0.05</v>
      </c>
      <c r="F1" t="s">
        <v>250</v>
      </c>
      <c r="G1">
        <v>0.1</v>
      </c>
      <c r="H1" t="s">
        <v>124</v>
      </c>
      <c r="I1">
        <v>0.6</v>
      </c>
      <c r="J1" t="s">
        <v>249</v>
      </c>
      <c r="K1" t="s">
        <v>253</v>
      </c>
      <c r="L1">
        <v>19</v>
      </c>
      <c r="M1">
        <v>27</v>
      </c>
      <c r="N1" t="s">
        <v>74</v>
      </c>
    </row>
    <row r="2" spans="1:14" x14ac:dyDescent="0.25">
      <c r="A2" t="s">
        <v>223</v>
      </c>
      <c r="B2">
        <v>0.6</v>
      </c>
      <c r="C2">
        <v>200</v>
      </c>
      <c r="D2">
        <v>8</v>
      </c>
      <c r="E2">
        <v>0.05</v>
      </c>
      <c r="F2" t="s">
        <v>250</v>
      </c>
      <c r="G2">
        <v>0.1</v>
      </c>
      <c r="H2" t="s">
        <v>124</v>
      </c>
      <c r="I2">
        <v>0.85</v>
      </c>
      <c r="J2" t="s">
        <v>249</v>
      </c>
      <c r="K2" t="s">
        <v>253</v>
      </c>
      <c r="L2">
        <v>19</v>
      </c>
      <c r="M2">
        <v>37</v>
      </c>
      <c r="N2" t="s">
        <v>74</v>
      </c>
    </row>
    <row r="3" spans="1:14" x14ac:dyDescent="0.25">
      <c r="A3" t="s">
        <v>222</v>
      </c>
      <c r="B3">
        <v>0.7</v>
      </c>
      <c r="C3">
        <v>120</v>
      </c>
      <c r="D3">
        <v>4.8</v>
      </c>
      <c r="E3">
        <v>0.05</v>
      </c>
      <c r="F3" t="s">
        <v>250</v>
      </c>
      <c r="G3">
        <v>0.1</v>
      </c>
      <c r="H3" t="s">
        <v>124</v>
      </c>
      <c r="I3">
        <v>0.7</v>
      </c>
      <c r="J3" t="s">
        <v>249</v>
      </c>
      <c r="K3" t="s">
        <v>253</v>
      </c>
      <c r="L3">
        <v>17</v>
      </c>
      <c r="M3">
        <v>32</v>
      </c>
      <c r="N3" t="s">
        <v>74</v>
      </c>
    </row>
    <row r="4" spans="1:14" x14ac:dyDescent="0.25">
      <c r="A4" t="s">
        <v>221</v>
      </c>
      <c r="B4">
        <v>0.6</v>
      </c>
      <c r="C4">
        <v>70</v>
      </c>
      <c r="D4">
        <v>2.8</v>
      </c>
      <c r="E4">
        <v>0.25</v>
      </c>
      <c r="F4" t="s">
        <v>250</v>
      </c>
      <c r="G4">
        <v>0.1</v>
      </c>
      <c r="H4" t="s">
        <v>124</v>
      </c>
      <c r="I4">
        <v>0.65</v>
      </c>
      <c r="J4" t="s">
        <v>229</v>
      </c>
      <c r="K4" t="s">
        <v>238</v>
      </c>
      <c r="L4">
        <v>17</v>
      </c>
      <c r="M4">
        <v>32</v>
      </c>
      <c r="N4" t="s">
        <v>74</v>
      </c>
    </row>
    <row r="5" spans="1:14" x14ac:dyDescent="0.25">
      <c r="A5" t="s">
        <v>220</v>
      </c>
      <c r="B5">
        <v>0.5</v>
      </c>
      <c r="C5">
        <v>60</v>
      </c>
      <c r="D5">
        <v>2.4</v>
      </c>
      <c r="E5">
        <v>0.2</v>
      </c>
      <c r="F5" t="s">
        <v>247</v>
      </c>
      <c r="G5">
        <v>0.2</v>
      </c>
      <c r="H5" t="s">
        <v>86</v>
      </c>
      <c r="I5">
        <v>0.55000000000000004</v>
      </c>
      <c r="J5" t="s">
        <v>236</v>
      </c>
      <c r="K5" t="s">
        <v>238</v>
      </c>
      <c r="L5">
        <v>19</v>
      </c>
      <c r="M5">
        <v>32</v>
      </c>
      <c r="N5" t="s">
        <v>74</v>
      </c>
    </row>
    <row r="6" spans="1:14" x14ac:dyDescent="0.25">
      <c r="A6" t="s">
        <v>219</v>
      </c>
      <c r="B6">
        <v>0.6</v>
      </c>
      <c r="C6">
        <v>100</v>
      </c>
      <c r="D6">
        <v>4</v>
      </c>
      <c r="E6">
        <v>0.05</v>
      </c>
      <c r="F6" t="s">
        <v>250</v>
      </c>
      <c r="G6">
        <v>0.1</v>
      </c>
      <c r="H6" t="s">
        <v>124</v>
      </c>
      <c r="I6">
        <v>0.6</v>
      </c>
      <c r="J6" t="s">
        <v>249</v>
      </c>
      <c r="K6" t="s">
        <v>253</v>
      </c>
      <c r="L6">
        <v>19</v>
      </c>
      <c r="M6">
        <v>27</v>
      </c>
      <c r="N6" t="s">
        <v>74</v>
      </c>
    </row>
    <row r="7" spans="1:14" x14ac:dyDescent="0.25">
      <c r="A7" t="s">
        <v>218</v>
      </c>
      <c r="B7">
        <v>0.5</v>
      </c>
      <c r="C7">
        <v>90</v>
      </c>
      <c r="D7">
        <v>3.6</v>
      </c>
      <c r="E7">
        <v>0.1</v>
      </c>
      <c r="F7" t="s">
        <v>250</v>
      </c>
      <c r="G7">
        <v>0.1</v>
      </c>
      <c r="H7" t="s">
        <v>124</v>
      </c>
      <c r="I7">
        <v>0.75</v>
      </c>
      <c r="J7" t="s">
        <v>229</v>
      </c>
      <c r="K7" t="s">
        <v>253</v>
      </c>
      <c r="L7">
        <v>17</v>
      </c>
      <c r="M7">
        <v>32</v>
      </c>
      <c r="N7" t="s">
        <v>74</v>
      </c>
    </row>
    <row r="8" spans="1:14" x14ac:dyDescent="0.25">
      <c r="A8" t="s">
        <v>217</v>
      </c>
      <c r="B8">
        <v>0.6</v>
      </c>
      <c r="C8">
        <v>180</v>
      </c>
      <c r="D8">
        <v>7.2</v>
      </c>
      <c r="E8">
        <v>0.1</v>
      </c>
      <c r="F8" t="s">
        <v>250</v>
      </c>
      <c r="G8">
        <v>0.1</v>
      </c>
      <c r="H8" t="s">
        <v>124</v>
      </c>
      <c r="I8">
        <v>0.5</v>
      </c>
      <c r="J8" t="s">
        <v>249</v>
      </c>
      <c r="K8" t="s">
        <v>253</v>
      </c>
      <c r="L8">
        <v>19</v>
      </c>
      <c r="M8">
        <v>27</v>
      </c>
      <c r="N8" t="s">
        <v>74</v>
      </c>
    </row>
    <row r="9" spans="1:14" x14ac:dyDescent="0.25">
      <c r="A9" t="s">
        <v>216</v>
      </c>
      <c r="B9">
        <v>0.9</v>
      </c>
      <c r="C9">
        <v>60</v>
      </c>
      <c r="D9">
        <v>2.4</v>
      </c>
      <c r="E9">
        <v>0.15</v>
      </c>
      <c r="F9" t="s">
        <v>250</v>
      </c>
      <c r="G9">
        <v>0.1</v>
      </c>
      <c r="H9" t="s">
        <v>124</v>
      </c>
      <c r="I9">
        <v>0.4</v>
      </c>
      <c r="J9" t="s">
        <v>249</v>
      </c>
      <c r="K9" t="s">
        <v>238</v>
      </c>
      <c r="L9">
        <v>17</v>
      </c>
      <c r="M9">
        <v>32</v>
      </c>
      <c r="N9" t="s">
        <v>74</v>
      </c>
    </row>
    <row r="10" spans="1:14" x14ac:dyDescent="0.25">
      <c r="A10" t="s">
        <v>215</v>
      </c>
      <c r="B10">
        <v>0.5</v>
      </c>
      <c r="C10">
        <v>180</v>
      </c>
      <c r="D10">
        <v>7.2</v>
      </c>
      <c r="E10">
        <v>0.1</v>
      </c>
      <c r="F10" t="s">
        <v>250</v>
      </c>
      <c r="G10">
        <v>0.1</v>
      </c>
      <c r="H10" t="s">
        <v>124</v>
      </c>
      <c r="I10">
        <v>0.55000000000000004</v>
      </c>
      <c r="J10" t="s">
        <v>249</v>
      </c>
      <c r="K10" t="s">
        <v>253</v>
      </c>
      <c r="L10">
        <v>19</v>
      </c>
      <c r="M10">
        <v>27</v>
      </c>
      <c r="N10" t="s">
        <v>74</v>
      </c>
    </row>
    <row r="11" spans="1:14" x14ac:dyDescent="0.25">
      <c r="A11" t="s">
        <v>214</v>
      </c>
      <c r="B11">
        <v>0.8</v>
      </c>
      <c r="C11">
        <v>200</v>
      </c>
      <c r="D11">
        <v>8</v>
      </c>
      <c r="E11">
        <v>0.2</v>
      </c>
      <c r="F11" t="s">
        <v>250</v>
      </c>
      <c r="G11">
        <v>0.1</v>
      </c>
      <c r="H11" t="s">
        <v>124</v>
      </c>
      <c r="I11">
        <v>0.4</v>
      </c>
      <c r="J11" t="s">
        <v>249</v>
      </c>
      <c r="K11" t="s">
        <v>253</v>
      </c>
      <c r="L11">
        <v>17</v>
      </c>
      <c r="M11">
        <v>32</v>
      </c>
      <c r="N11" t="s">
        <v>74</v>
      </c>
    </row>
    <row r="12" spans="1:14" x14ac:dyDescent="0.25">
      <c r="A12" t="s">
        <v>213</v>
      </c>
      <c r="B12">
        <v>0.6</v>
      </c>
      <c r="C12">
        <v>100</v>
      </c>
      <c r="D12">
        <v>4</v>
      </c>
      <c r="E12">
        <v>0.05</v>
      </c>
      <c r="F12" t="s">
        <v>250</v>
      </c>
      <c r="G12">
        <v>0.1</v>
      </c>
      <c r="H12" t="s">
        <v>124</v>
      </c>
      <c r="I12">
        <v>0.6</v>
      </c>
      <c r="J12" t="s">
        <v>249</v>
      </c>
      <c r="K12" t="s">
        <v>253</v>
      </c>
      <c r="L12">
        <v>19</v>
      </c>
      <c r="M12">
        <v>27</v>
      </c>
      <c r="N12" t="s">
        <v>74</v>
      </c>
    </row>
    <row r="13" spans="1:14" x14ac:dyDescent="0.25">
      <c r="A13" t="s">
        <v>212</v>
      </c>
      <c r="B13">
        <v>0.8</v>
      </c>
      <c r="C13">
        <v>80</v>
      </c>
      <c r="D13">
        <v>3.2</v>
      </c>
      <c r="E13">
        <v>0.2</v>
      </c>
      <c r="F13" t="s">
        <v>250</v>
      </c>
      <c r="G13">
        <v>0.1</v>
      </c>
      <c r="H13" t="s">
        <v>124</v>
      </c>
      <c r="I13">
        <v>0.55000000000000004</v>
      </c>
      <c r="J13" t="s">
        <v>249</v>
      </c>
      <c r="K13" t="s">
        <v>253</v>
      </c>
      <c r="L13">
        <v>17</v>
      </c>
      <c r="M13">
        <v>32</v>
      </c>
      <c r="N13" t="s">
        <v>74</v>
      </c>
    </row>
    <row r="14" spans="1:14" x14ac:dyDescent="0.25">
      <c r="A14" t="s">
        <v>211</v>
      </c>
      <c r="B14">
        <v>0.8</v>
      </c>
      <c r="C14">
        <v>200</v>
      </c>
      <c r="D14">
        <v>8</v>
      </c>
      <c r="E14">
        <v>0.1</v>
      </c>
      <c r="F14" t="s">
        <v>250</v>
      </c>
      <c r="G14">
        <v>0.1</v>
      </c>
      <c r="H14" t="s">
        <v>124</v>
      </c>
      <c r="I14">
        <v>0.5</v>
      </c>
      <c r="J14" t="s">
        <v>249</v>
      </c>
      <c r="K14" t="s">
        <v>238</v>
      </c>
      <c r="L14">
        <v>17</v>
      </c>
      <c r="M14">
        <v>32</v>
      </c>
      <c r="N14" t="s">
        <v>74</v>
      </c>
    </row>
    <row r="15" spans="1:14" x14ac:dyDescent="0.25">
      <c r="A15" t="s">
        <v>210</v>
      </c>
      <c r="B15">
        <v>0.5</v>
      </c>
      <c r="C15">
        <v>90</v>
      </c>
      <c r="D15">
        <v>3.6</v>
      </c>
      <c r="E15">
        <v>0.1</v>
      </c>
      <c r="F15" t="s">
        <v>250</v>
      </c>
      <c r="G15">
        <v>0.1</v>
      </c>
      <c r="H15" t="s">
        <v>124</v>
      </c>
      <c r="I15">
        <v>0.75</v>
      </c>
      <c r="J15" t="s">
        <v>229</v>
      </c>
      <c r="K15" t="s">
        <v>253</v>
      </c>
      <c r="L15">
        <v>17</v>
      </c>
      <c r="M15">
        <v>32</v>
      </c>
      <c r="N15" t="s">
        <v>74</v>
      </c>
    </row>
    <row r="16" spans="1:14" x14ac:dyDescent="0.25">
      <c r="A16" t="s">
        <v>209</v>
      </c>
      <c r="B16">
        <v>0.5</v>
      </c>
      <c r="C16">
        <v>80</v>
      </c>
      <c r="D16">
        <v>3.2</v>
      </c>
      <c r="E16">
        <v>0.15</v>
      </c>
      <c r="F16" t="s">
        <v>252</v>
      </c>
      <c r="G16">
        <v>0.15</v>
      </c>
      <c r="H16" t="s">
        <v>124</v>
      </c>
      <c r="I16">
        <v>0.65</v>
      </c>
      <c r="J16" t="s">
        <v>249</v>
      </c>
      <c r="K16" t="s">
        <v>238</v>
      </c>
      <c r="L16">
        <v>17</v>
      </c>
      <c r="M16">
        <v>32</v>
      </c>
      <c r="N16" t="s">
        <v>74</v>
      </c>
    </row>
    <row r="17" spans="1:14" x14ac:dyDescent="0.25">
      <c r="A17" t="s">
        <v>208</v>
      </c>
      <c r="B17">
        <v>0.6</v>
      </c>
      <c r="C17">
        <v>100</v>
      </c>
      <c r="D17">
        <v>4</v>
      </c>
      <c r="E17">
        <v>0.05</v>
      </c>
      <c r="F17" t="s">
        <v>250</v>
      </c>
      <c r="G17">
        <v>0.1</v>
      </c>
      <c r="H17" t="s">
        <v>86</v>
      </c>
      <c r="I17">
        <v>0.75</v>
      </c>
      <c r="J17" t="s">
        <v>236</v>
      </c>
      <c r="K17" t="s">
        <v>253</v>
      </c>
      <c r="L17">
        <v>19</v>
      </c>
      <c r="M17">
        <v>32</v>
      </c>
      <c r="N17" t="s">
        <v>74</v>
      </c>
    </row>
    <row r="18" spans="1:14" x14ac:dyDescent="0.25">
      <c r="A18" t="s">
        <v>207</v>
      </c>
      <c r="B18">
        <v>0.6</v>
      </c>
      <c r="C18">
        <v>120</v>
      </c>
      <c r="D18">
        <v>4.8</v>
      </c>
      <c r="E18">
        <v>0.05</v>
      </c>
      <c r="F18" t="s">
        <v>250</v>
      </c>
      <c r="G18">
        <v>0.1</v>
      </c>
      <c r="H18" t="s">
        <v>124</v>
      </c>
      <c r="I18">
        <v>0.8</v>
      </c>
      <c r="J18" t="s">
        <v>249</v>
      </c>
      <c r="K18" t="s">
        <v>253</v>
      </c>
      <c r="L18">
        <v>19</v>
      </c>
      <c r="M18">
        <v>32</v>
      </c>
      <c r="N18" t="s">
        <v>74</v>
      </c>
    </row>
    <row r="19" spans="1:14" x14ac:dyDescent="0.25">
      <c r="A19" t="s">
        <v>206</v>
      </c>
      <c r="B19">
        <v>0.6</v>
      </c>
      <c r="C19">
        <v>160</v>
      </c>
      <c r="D19">
        <v>6.4</v>
      </c>
      <c r="E19">
        <v>0.05</v>
      </c>
      <c r="F19" t="s">
        <v>250</v>
      </c>
      <c r="G19">
        <v>0.1</v>
      </c>
      <c r="H19" t="s">
        <v>124</v>
      </c>
      <c r="I19">
        <v>0.75</v>
      </c>
      <c r="J19" t="s">
        <v>249</v>
      </c>
      <c r="K19" t="s">
        <v>253</v>
      </c>
      <c r="L19">
        <v>19</v>
      </c>
      <c r="M19">
        <v>32</v>
      </c>
      <c r="N19" t="s">
        <v>74</v>
      </c>
    </row>
    <row r="20" spans="1:14" x14ac:dyDescent="0.25">
      <c r="A20" t="s">
        <v>205</v>
      </c>
      <c r="B20">
        <v>0.6</v>
      </c>
      <c r="C20">
        <v>70</v>
      </c>
      <c r="D20">
        <v>2.8</v>
      </c>
      <c r="E20">
        <v>0.05</v>
      </c>
      <c r="F20" t="s">
        <v>250</v>
      </c>
      <c r="G20">
        <v>0.1</v>
      </c>
      <c r="H20" t="s">
        <v>124</v>
      </c>
      <c r="I20">
        <v>0.7</v>
      </c>
      <c r="J20" t="s">
        <v>249</v>
      </c>
      <c r="K20" t="s">
        <v>253</v>
      </c>
      <c r="L20">
        <v>19</v>
      </c>
      <c r="M20">
        <v>32</v>
      </c>
      <c r="N20" t="s">
        <v>74</v>
      </c>
    </row>
    <row r="21" spans="1:14" x14ac:dyDescent="0.25">
      <c r="A21" t="s">
        <v>204</v>
      </c>
      <c r="B21">
        <v>0.9</v>
      </c>
      <c r="C21">
        <v>100</v>
      </c>
      <c r="D21">
        <v>4</v>
      </c>
      <c r="E21">
        <v>0.15</v>
      </c>
      <c r="F21" t="s">
        <v>250</v>
      </c>
      <c r="G21">
        <v>0.1</v>
      </c>
      <c r="H21" t="s">
        <v>124</v>
      </c>
      <c r="I21">
        <v>0.6</v>
      </c>
      <c r="J21" t="s">
        <v>249</v>
      </c>
      <c r="K21" t="s">
        <v>238</v>
      </c>
      <c r="L21">
        <v>17</v>
      </c>
      <c r="M21">
        <v>32</v>
      </c>
      <c r="N21" t="s">
        <v>74</v>
      </c>
    </row>
    <row r="22" spans="1:14" x14ac:dyDescent="0.25">
      <c r="A22" t="s">
        <v>203</v>
      </c>
      <c r="B22">
        <v>0.8</v>
      </c>
      <c r="C22">
        <v>200</v>
      </c>
      <c r="D22">
        <v>8</v>
      </c>
      <c r="E22">
        <v>0.2</v>
      </c>
      <c r="F22" t="s">
        <v>250</v>
      </c>
      <c r="G22">
        <v>0.1</v>
      </c>
      <c r="H22" t="s">
        <v>124</v>
      </c>
      <c r="I22">
        <v>0.4</v>
      </c>
      <c r="J22" t="s">
        <v>249</v>
      </c>
      <c r="K22" t="s">
        <v>253</v>
      </c>
      <c r="L22">
        <v>17</v>
      </c>
      <c r="M22">
        <v>32</v>
      </c>
      <c r="N22" t="s">
        <v>74</v>
      </c>
    </row>
    <row r="23" spans="1:14" x14ac:dyDescent="0.25">
      <c r="A23" t="s">
        <v>202</v>
      </c>
      <c r="B23">
        <v>0.7</v>
      </c>
      <c r="C23">
        <v>80</v>
      </c>
      <c r="D23">
        <v>3.2</v>
      </c>
      <c r="E23">
        <v>0.1</v>
      </c>
      <c r="F23" t="s">
        <v>250</v>
      </c>
      <c r="G23">
        <v>0.1</v>
      </c>
      <c r="H23" t="s">
        <v>124</v>
      </c>
      <c r="I23">
        <v>0.7</v>
      </c>
      <c r="J23" t="s">
        <v>249</v>
      </c>
      <c r="K23" t="s">
        <v>253</v>
      </c>
      <c r="L23">
        <v>17</v>
      </c>
      <c r="M23">
        <v>32</v>
      </c>
      <c r="N23" t="s">
        <v>74</v>
      </c>
    </row>
    <row r="24" spans="1:14" x14ac:dyDescent="0.25">
      <c r="A24" t="s">
        <v>201</v>
      </c>
      <c r="B24">
        <v>0.9</v>
      </c>
      <c r="C24">
        <v>70</v>
      </c>
      <c r="D24">
        <v>2.8</v>
      </c>
      <c r="E24">
        <v>0.05</v>
      </c>
      <c r="F24" t="s">
        <v>250</v>
      </c>
      <c r="G24">
        <v>0.1</v>
      </c>
      <c r="H24" t="s">
        <v>124</v>
      </c>
      <c r="I24">
        <v>0.65</v>
      </c>
      <c r="J24" t="s">
        <v>249</v>
      </c>
      <c r="K24" t="s">
        <v>253</v>
      </c>
      <c r="L24">
        <v>17</v>
      </c>
      <c r="M24">
        <v>32</v>
      </c>
      <c r="N24" t="s">
        <v>74</v>
      </c>
    </row>
    <row r="25" spans="1:14" x14ac:dyDescent="0.25">
      <c r="A25" t="s">
        <v>200</v>
      </c>
      <c r="B25">
        <v>0.8</v>
      </c>
      <c r="C25">
        <v>200</v>
      </c>
      <c r="D25">
        <v>8</v>
      </c>
      <c r="E25">
        <v>0.2</v>
      </c>
      <c r="F25" t="s">
        <v>250</v>
      </c>
      <c r="G25">
        <v>0.1</v>
      </c>
      <c r="H25" t="s">
        <v>124</v>
      </c>
      <c r="I25">
        <v>0.4</v>
      </c>
      <c r="J25" t="s">
        <v>249</v>
      </c>
      <c r="K25" t="s">
        <v>253</v>
      </c>
      <c r="L25">
        <v>17</v>
      </c>
      <c r="M25">
        <v>32</v>
      </c>
      <c r="N25" t="s">
        <v>74</v>
      </c>
    </row>
    <row r="26" spans="1:14" x14ac:dyDescent="0.25">
      <c r="A26" t="s">
        <v>199</v>
      </c>
      <c r="B26">
        <v>0.7</v>
      </c>
      <c r="C26">
        <v>120</v>
      </c>
      <c r="D26">
        <v>4.8</v>
      </c>
      <c r="E26">
        <v>0.05</v>
      </c>
      <c r="F26" t="s">
        <v>250</v>
      </c>
      <c r="G26">
        <v>0.1</v>
      </c>
      <c r="H26" t="s">
        <v>124</v>
      </c>
      <c r="I26">
        <v>0.6</v>
      </c>
      <c r="J26" t="s">
        <v>249</v>
      </c>
      <c r="K26" t="s">
        <v>253</v>
      </c>
      <c r="L26">
        <v>19</v>
      </c>
      <c r="M26">
        <v>27</v>
      </c>
      <c r="N26" t="s">
        <v>74</v>
      </c>
    </row>
    <row r="27" spans="1:14" x14ac:dyDescent="0.25">
      <c r="A27" t="s">
        <v>198</v>
      </c>
      <c r="B27">
        <v>0.7</v>
      </c>
      <c r="C27">
        <v>90</v>
      </c>
      <c r="D27">
        <v>3.6</v>
      </c>
      <c r="E27">
        <v>0.15</v>
      </c>
      <c r="F27" t="s">
        <v>250</v>
      </c>
      <c r="G27">
        <v>0.1</v>
      </c>
      <c r="H27" t="s">
        <v>124</v>
      </c>
      <c r="I27">
        <v>0.55000000000000004</v>
      </c>
      <c r="J27" t="s">
        <v>249</v>
      </c>
      <c r="K27" t="s">
        <v>253</v>
      </c>
      <c r="L27">
        <v>17</v>
      </c>
      <c r="M27">
        <v>32</v>
      </c>
      <c r="N27" t="s">
        <v>74</v>
      </c>
    </row>
    <row r="28" spans="1:14" x14ac:dyDescent="0.25">
      <c r="A28" t="s">
        <v>197</v>
      </c>
      <c r="B28">
        <v>0.7</v>
      </c>
      <c r="C28">
        <v>100</v>
      </c>
      <c r="D28">
        <v>4</v>
      </c>
      <c r="E28">
        <v>0.05</v>
      </c>
      <c r="F28" t="s">
        <v>250</v>
      </c>
      <c r="G28">
        <v>0.1</v>
      </c>
      <c r="H28" t="s">
        <v>124</v>
      </c>
      <c r="I28">
        <v>0.65</v>
      </c>
      <c r="J28" t="s">
        <v>249</v>
      </c>
      <c r="K28" t="s">
        <v>253</v>
      </c>
      <c r="L28">
        <v>19</v>
      </c>
      <c r="M28">
        <v>27</v>
      </c>
      <c r="N28" t="s">
        <v>74</v>
      </c>
    </row>
    <row r="29" spans="1:14" x14ac:dyDescent="0.25">
      <c r="A29" t="s">
        <v>196</v>
      </c>
      <c r="B29">
        <v>0.7</v>
      </c>
      <c r="C29">
        <v>130</v>
      </c>
      <c r="D29">
        <v>5.2</v>
      </c>
      <c r="E29">
        <v>0.05</v>
      </c>
      <c r="F29" t="s">
        <v>250</v>
      </c>
      <c r="G29">
        <v>0.1</v>
      </c>
      <c r="H29" t="s">
        <v>124</v>
      </c>
      <c r="I29">
        <v>0.6</v>
      </c>
      <c r="J29" t="s">
        <v>249</v>
      </c>
      <c r="K29" t="s">
        <v>253</v>
      </c>
      <c r="L29">
        <v>19</v>
      </c>
      <c r="M29">
        <v>27</v>
      </c>
      <c r="N29" t="s">
        <v>74</v>
      </c>
    </row>
    <row r="30" spans="1:14" x14ac:dyDescent="0.25">
      <c r="A30" t="s">
        <v>195</v>
      </c>
      <c r="B30">
        <v>0.7</v>
      </c>
      <c r="C30">
        <v>120</v>
      </c>
      <c r="D30">
        <v>4.8</v>
      </c>
      <c r="E30">
        <v>0.1</v>
      </c>
      <c r="F30" t="s">
        <v>250</v>
      </c>
      <c r="G30">
        <v>0.1</v>
      </c>
      <c r="H30" t="s">
        <v>124</v>
      </c>
      <c r="I30">
        <v>0.7</v>
      </c>
      <c r="J30" t="s">
        <v>249</v>
      </c>
      <c r="K30" t="s">
        <v>253</v>
      </c>
      <c r="L30">
        <v>19</v>
      </c>
      <c r="M30">
        <v>32</v>
      </c>
      <c r="N30" t="s">
        <v>74</v>
      </c>
    </row>
    <row r="31" spans="1:14" x14ac:dyDescent="0.25">
      <c r="A31" t="s">
        <v>194</v>
      </c>
      <c r="B31">
        <v>0.7</v>
      </c>
      <c r="C31">
        <v>120</v>
      </c>
      <c r="D31">
        <v>4.8</v>
      </c>
      <c r="E31">
        <v>0.05</v>
      </c>
      <c r="F31" t="s">
        <v>250</v>
      </c>
      <c r="G31">
        <v>0.1</v>
      </c>
      <c r="H31" t="s">
        <v>124</v>
      </c>
      <c r="I31">
        <v>0.7</v>
      </c>
      <c r="J31" t="s">
        <v>249</v>
      </c>
      <c r="K31" t="s">
        <v>253</v>
      </c>
      <c r="L31">
        <v>17</v>
      </c>
      <c r="M31">
        <v>37</v>
      </c>
      <c r="N31" t="s">
        <v>74</v>
      </c>
    </row>
    <row r="32" spans="1:14" x14ac:dyDescent="0.25">
      <c r="A32" t="s">
        <v>193</v>
      </c>
      <c r="B32">
        <v>0.6</v>
      </c>
      <c r="C32">
        <v>70</v>
      </c>
      <c r="D32">
        <v>2.8</v>
      </c>
      <c r="E32">
        <v>0.25</v>
      </c>
      <c r="F32" t="s">
        <v>250</v>
      </c>
      <c r="G32">
        <v>0.1</v>
      </c>
      <c r="H32" t="s">
        <v>124</v>
      </c>
      <c r="I32">
        <v>0.65</v>
      </c>
      <c r="J32" t="s">
        <v>229</v>
      </c>
      <c r="K32" t="s">
        <v>238</v>
      </c>
      <c r="L32">
        <v>17</v>
      </c>
      <c r="M32">
        <v>32</v>
      </c>
      <c r="N32" t="s">
        <v>74</v>
      </c>
    </row>
    <row r="33" spans="1:14" x14ac:dyDescent="0.25">
      <c r="A33" t="s">
        <v>192</v>
      </c>
      <c r="B33">
        <v>0.6</v>
      </c>
      <c r="C33">
        <v>100</v>
      </c>
      <c r="D33">
        <v>4</v>
      </c>
      <c r="E33">
        <v>0.05</v>
      </c>
      <c r="F33" t="s">
        <v>250</v>
      </c>
      <c r="G33">
        <v>0.1</v>
      </c>
      <c r="H33" t="s">
        <v>124</v>
      </c>
      <c r="I33">
        <v>0.75</v>
      </c>
      <c r="J33" t="s">
        <v>236</v>
      </c>
      <c r="K33" t="s">
        <v>253</v>
      </c>
      <c r="L33">
        <v>19</v>
      </c>
      <c r="M33">
        <v>32</v>
      </c>
      <c r="N33" t="s">
        <v>74</v>
      </c>
    </row>
    <row r="34" spans="1:14" x14ac:dyDescent="0.25">
      <c r="A34" t="s">
        <v>191</v>
      </c>
      <c r="B34">
        <v>0.7</v>
      </c>
      <c r="C34">
        <v>30</v>
      </c>
      <c r="D34">
        <v>1.2</v>
      </c>
      <c r="E34">
        <v>0.15</v>
      </c>
      <c r="F34" t="s">
        <v>250</v>
      </c>
      <c r="G34">
        <v>0.1</v>
      </c>
      <c r="H34" t="s">
        <v>124</v>
      </c>
      <c r="I34">
        <v>0.25</v>
      </c>
      <c r="J34" t="s">
        <v>249</v>
      </c>
      <c r="K34" t="s">
        <v>238</v>
      </c>
      <c r="L34">
        <v>19</v>
      </c>
      <c r="M34">
        <v>37</v>
      </c>
      <c r="N34" t="s">
        <v>74</v>
      </c>
    </row>
    <row r="35" spans="1:14" x14ac:dyDescent="0.25">
      <c r="A35" t="s">
        <v>190</v>
      </c>
      <c r="B35">
        <v>0.6</v>
      </c>
      <c r="C35">
        <v>45</v>
      </c>
      <c r="D35">
        <v>1.8</v>
      </c>
      <c r="E35">
        <v>0.1</v>
      </c>
      <c r="F35" t="s">
        <v>246</v>
      </c>
      <c r="G35">
        <v>0.2</v>
      </c>
      <c r="H35" t="s">
        <v>124</v>
      </c>
      <c r="I35">
        <v>0.7</v>
      </c>
      <c r="J35" t="s">
        <v>229</v>
      </c>
      <c r="K35" t="s">
        <v>253</v>
      </c>
      <c r="L35">
        <v>17</v>
      </c>
      <c r="M35">
        <v>37</v>
      </c>
      <c r="N35" t="s">
        <v>74</v>
      </c>
    </row>
    <row r="36" spans="1:14" x14ac:dyDescent="0.25">
      <c r="A36" t="s">
        <v>189</v>
      </c>
      <c r="B36">
        <v>0.6</v>
      </c>
      <c r="C36">
        <v>40</v>
      </c>
      <c r="D36">
        <v>1.6</v>
      </c>
      <c r="E36">
        <v>0.05</v>
      </c>
      <c r="F36" t="s">
        <v>250</v>
      </c>
      <c r="G36">
        <v>0.1</v>
      </c>
      <c r="H36" t="s">
        <v>124</v>
      </c>
      <c r="I36">
        <v>0.8</v>
      </c>
      <c r="J36" t="s">
        <v>249</v>
      </c>
      <c r="K36" t="s">
        <v>238</v>
      </c>
      <c r="L36">
        <v>12</v>
      </c>
      <c r="M36">
        <v>37</v>
      </c>
      <c r="N36" t="s">
        <v>74</v>
      </c>
    </row>
    <row r="37" spans="1:14" x14ac:dyDescent="0.25">
      <c r="A37" t="s">
        <v>188</v>
      </c>
      <c r="B37">
        <v>0.5</v>
      </c>
      <c r="C37">
        <v>20</v>
      </c>
      <c r="D37">
        <v>0.8</v>
      </c>
      <c r="E37">
        <v>0.35</v>
      </c>
      <c r="F37" t="s">
        <v>250</v>
      </c>
      <c r="G37">
        <v>0.1</v>
      </c>
      <c r="H37" t="s">
        <v>134</v>
      </c>
      <c r="I37">
        <v>0.65</v>
      </c>
      <c r="J37" t="s">
        <v>229</v>
      </c>
      <c r="K37" t="s">
        <v>228</v>
      </c>
      <c r="L37">
        <v>12</v>
      </c>
      <c r="M37">
        <v>100</v>
      </c>
      <c r="N37" t="s">
        <v>74</v>
      </c>
    </row>
    <row r="38" spans="1:14" x14ac:dyDescent="0.25">
      <c r="A38" t="s">
        <v>187</v>
      </c>
      <c r="B38">
        <v>0.7</v>
      </c>
      <c r="C38">
        <v>30</v>
      </c>
      <c r="D38">
        <v>1.2</v>
      </c>
      <c r="E38">
        <v>0.5</v>
      </c>
      <c r="F38" t="s">
        <v>248</v>
      </c>
      <c r="G38">
        <v>0.2</v>
      </c>
      <c r="H38" t="s">
        <v>86</v>
      </c>
      <c r="I38">
        <v>0.4</v>
      </c>
      <c r="J38" t="s">
        <v>236</v>
      </c>
      <c r="K38" t="s">
        <v>234</v>
      </c>
      <c r="L38">
        <v>12</v>
      </c>
      <c r="M38">
        <v>37</v>
      </c>
      <c r="N38" t="s">
        <v>74</v>
      </c>
    </row>
    <row r="39" spans="1:14" x14ac:dyDescent="0.25">
      <c r="A39" t="s">
        <v>186</v>
      </c>
      <c r="B39">
        <v>0.5</v>
      </c>
      <c r="C39">
        <v>40</v>
      </c>
      <c r="D39">
        <v>1.6</v>
      </c>
      <c r="E39">
        <v>0.25</v>
      </c>
      <c r="F39" t="s">
        <v>250</v>
      </c>
      <c r="G39">
        <v>0.1</v>
      </c>
      <c r="H39" t="s">
        <v>124</v>
      </c>
      <c r="I39">
        <v>0.5</v>
      </c>
      <c r="J39" t="s">
        <v>249</v>
      </c>
      <c r="K39" t="s">
        <v>253</v>
      </c>
      <c r="L39">
        <v>17</v>
      </c>
      <c r="M39">
        <v>37</v>
      </c>
      <c r="N39" t="s">
        <v>74</v>
      </c>
    </row>
    <row r="40" spans="1:14" x14ac:dyDescent="0.25">
      <c r="A40" t="s">
        <v>185</v>
      </c>
      <c r="B40">
        <v>0.7</v>
      </c>
      <c r="C40">
        <v>35</v>
      </c>
      <c r="D40">
        <v>1.4</v>
      </c>
      <c r="E40">
        <v>0.3</v>
      </c>
      <c r="F40" t="s">
        <v>250</v>
      </c>
      <c r="G40">
        <v>0.1</v>
      </c>
      <c r="H40" t="s">
        <v>134</v>
      </c>
      <c r="I40">
        <v>0.6</v>
      </c>
      <c r="J40" t="s">
        <v>249</v>
      </c>
      <c r="K40" t="s">
        <v>228</v>
      </c>
      <c r="L40">
        <v>12</v>
      </c>
      <c r="M40">
        <v>100</v>
      </c>
      <c r="N40" t="s">
        <v>74</v>
      </c>
    </row>
    <row r="41" spans="1:14" x14ac:dyDescent="0.25">
      <c r="A41" t="s">
        <v>184</v>
      </c>
      <c r="B41">
        <v>0.7</v>
      </c>
      <c r="C41">
        <v>45</v>
      </c>
      <c r="D41">
        <v>1.8</v>
      </c>
      <c r="E41">
        <v>0.15</v>
      </c>
      <c r="F41" t="s">
        <v>246</v>
      </c>
      <c r="G41">
        <v>0.2</v>
      </c>
      <c r="H41" t="s">
        <v>124</v>
      </c>
      <c r="I41">
        <v>0.6</v>
      </c>
      <c r="J41" t="s">
        <v>251</v>
      </c>
      <c r="K41" t="s">
        <v>238</v>
      </c>
      <c r="L41">
        <v>12</v>
      </c>
      <c r="M41">
        <v>37</v>
      </c>
      <c r="N41" t="s">
        <v>74</v>
      </c>
    </row>
    <row r="42" spans="1:14" x14ac:dyDescent="0.25">
      <c r="A42" t="s">
        <v>183</v>
      </c>
      <c r="B42">
        <v>0.6</v>
      </c>
      <c r="C42">
        <v>20</v>
      </c>
      <c r="D42">
        <v>0.8</v>
      </c>
      <c r="E42">
        <v>0.2</v>
      </c>
      <c r="F42" t="s">
        <v>250</v>
      </c>
      <c r="G42">
        <v>0.1</v>
      </c>
      <c r="H42" t="s">
        <v>124</v>
      </c>
      <c r="I42">
        <v>0.6</v>
      </c>
      <c r="J42" t="s">
        <v>251</v>
      </c>
      <c r="K42" t="s">
        <v>228</v>
      </c>
      <c r="L42">
        <v>12</v>
      </c>
      <c r="M42">
        <v>100</v>
      </c>
      <c r="N42" t="s">
        <v>74</v>
      </c>
    </row>
    <row r="43" spans="1:14" x14ac:dyDescent="0.25">
      <c r="A43" t="s">
        <v>182</v>
      </c>
      <c r="B43">
        <v>0.5</v>
      </c>
      <c r="C43">
        <v>45</v>
      </c>
      <c r="D43">
        <v>1.8</v>
      </c>
      <c r="E43">
        <v>0.1</v>
      </c>
      <c r="F43" t="s">
        <v>250</v>
      </c>
      <c r="G43">
        <v>0.1</v>
      </c>
      <c r="H43" t="s">
        <v>124</v>
      </c>
      <c r="I43">
        <v>0.7</v>
      </c>
      <c r="J43" t="s">
        <v>249</v>
      </c>
      <c r="K43" t="s">
        <v>238</v>
      </c>
      <c r="L43">
        <v>12</v>
      </c>
      <c r="M43">
        <v>37</v>
      </c>
      <c r="N43" t="s">
        <v>74</v>
      </c>
    </row>
    <row r="44" spans="1:14" x14ac:dyDescent="0.25">
      <c r="A44" t="s">
        <v>181</v>
      </c>
      <c r="B44">
        <v>0.8</v>
      </c>
      <c r="C44">
        <v>40</v>
      </c>
      <c r="D44">
        <v>1.6</v>
      </c>
      <c r="E44">
        <v>0.1</v>
      </c>
      <c r="F44" t="s">
        <v>250</v>
      </c>
      <c r="G44">
        <v>0.1</v>
      </c>
      <c r="H44" t="s">
        <v>124</v>
      </c>
      <c r="I44">
        <v>0.6</v>
      </c>
      <c r="J44" t="s">
        <v>249</v>
      </c>
      <c r="K44" t="s">
        <v>238</v>
      </c>
      <c r="L44">
        <v>12</v>
      </c>
      <c r="M44">
        <v>37</v>
      </c>
      <c r="N44" t="s">
        <v>74</v>
      </c>
    </row>
    <row r="45" spans="1:14" x14ac:dyDescent="0.25">
      <c r="A45" t="s">
        <v>180</v>
      </c>
      <c r="B45">
        <v>0.5</v>
      </c>
      <c r="C45">
        <v>17</v>
      </c>
      <c r="D45">
        <v>2.125</v>
      </c>
      <c r="E45">
        <v>0.7</v>
      </c>
      <c r="F45" t="s">
        <v>250</v>
      </c>
      <c r="G45">
        <v>0.1</v>
      </c>
      <c r="H45" t="s">
        <v>124</v>
      </c>
      <c r="I45">
        <v>0.1</v>
      </c>
      <c r="J45" t="s">
        <v>236</v>
      </c>
      <c r="K45" t="s">
        <v>228</v>
      </c>
      <c r="L45">
        <v>12</v>
      </c>
      <c r="M45">
        <v>37</v>
      </c>
      <c r="N45" t="s">
        <v>74</v>
      </c>
    </row>
    <row r="46" spans="1:14" x14ac:dyDescent="0.25">
      <c r="A46" t="s">
        <v>179</v>
      </c>
      <c r="B46">
        <v>0.5</v>
      </c>
      <c r="C46">
        <v>30</v>
      </c>
      <c r="D46">
        <v>1.2</v>
      </c>
      <c r="E46">
        <v>0.4</v>
      </c>
      <c r="F46" t="s">
        <v>250</v>
      </c>
      <c r="G46">
        <v>0.1</v>
      </c>
      <c r="H46" t="s">
        <v>134</v>
      </c>
      <c r="I46">
        <v>0.55000000000000004</v>
      </c>
      <c r="J46" t="s">
        <v>249</v>
      </c>
      <c r="K46" t="s">
        <v>238</v>
      </c>
      <c r="L46">
        <v>12</v>
      </c>
      <c r="M46">
        <v>100</v>
      </c>
      <c r="N46" t="s">
        <v>74</v>
      </c>
    </row>
    <row r="47" spans="1:14" x14ac:dyDescent="0.25">
      <c r="A47" t="s">
        <v>178</v>
      </c>
      <c r="B47">
        <v>0.7</v>
      </c>
      <c r="C47">
        <v>45</v>
      </c>
      <c r="D47">
        <v>1.8</v>
      </c>
      <c r="E47">
        <v>0.05</v>
      </c>
      <c r="F47" t="s">
        <v>250</v>
      </c>
      <c r="G47">
        <v>0.1</v>
      </c>
      <c r="H47" t="s">
        <v>124</v>
      </c>
      <c r="I47">
        <v>0.8</v>
      </c>
      <c r="J47" t="s">
        <v>249</v>
      </c>
      <c r="K47" t="s">
        <v>238</v>
      </c>
      <c r="L47">
        <v>12</v>
      </c>
      <c r="M47">
        <v>42</v>
      </c>
      <c r="N47" t="s">
        <v>74</v>
      </c>
    </row>
    <row r="48" spans="1:14" x14ac:dyDescent="0.25">
      <c r="A48" t="s">
        <v>177</v>
      </c>
      <c r="B48">
        <v>0.5</v>
      </c>
      <c r="C48">
        <v>40</v>
      </c>
      <c r="D48">
        <v>1.6</v>
      </c>
      <c r="E48">
        <v>0.1</v>
      </c>
      <c r="F48" t="s">
        <v>250</v>
      </c>
      <c r="G48">
        <v>0.1</v>
      </c>
      <c r="H48" t="s">
        <v>134</v>
      </c>
      <c r="I48">
        <v>0.7</v>
      </c>
      <c r="J48" t="s">
        <v>229</v>
      </c>
      <c r="K48" t="s">
        <v>238</v>
      </c>
      <c r="L48">
        <v>12</v>
      </c>
      <c r="M48">
        <v>100</v>
      </c>
      <c r="N48" t="s">
        <v>74</v>
      </c>
    </row>
    <row r="49" spans="1:14" x14ac:dyDescent="0.25">
      <c r="A49" t="s">
        <v>176</v>
      </c>
      <c r="B49">
        <v>0.6</v>
      </c>
      <c r="C49">
        <v>30</v>
      </c>
      <c r="D49">
        <v>1.2</v>
      </c>
      <c r="E49">
        <v>0.15</v>
      </c>
      <c r="F49" t="s">
        <v>252</v>
      </c>
      <c r="G49">
        <v>0.15</v>
      </c>
      <c r="H49" t="s">
        <v>134</v>
      </c>
      <c r="I49">
        <v>0.65</v>
      </c>
      <c r="J49" t="s">
        <v>229</v>
      </c>
      <c r="K49" t="s">
        <v>228</v>
      </c>
      <c r="L49">
        <v>12</v>
      </c>
      <c r="M49">
        <v>100</v>
      </c>
      <c r="N49" t="s">
        <v>74</v>
      </c>
    </row>
    <row r="50" spans="1:14" x14ac:dyDescent="0.25">
      <c r="A50" t="s">
        <v>175</v>
      </c>
      <c r="B50">
        <v>0.5</v>
      </c>
      <c r="C50">
        <v>40</v>
      </c>
      <c r="D50">
        <v>1.6</v>
      </c>
      <c r="E50">
        <v>0.15</v>
      </c>
      <c r="F50" t="s">
        <v>246</v>
      </c>
      <c r="G50">
        <v>0.2</v>
      </c>
      <c r="H50" t="s">
        <v>86</v>
      </c>
      <c r="I50">
        <v>0.6</v>
      </c>
      <c r="J50" t="s">
        <v>229</v>
      </c>
      <c r="K50" t="s">
        <v>238</v>
      </c>
      <c r="L50">
        <v>17</v>
      </c>
      <c r="M50">
        <v>100</v>
      </c>
      <c r="N50" t="s">
        <v>74</v>
      </c>
    </row>
    <row r="51" spans="1:14" x14ac:dyDescent="0.25">
      <c r="A51" t="s">
        <v>174</v>
      </c>
      <c r="B51">
        <v>0.5</v>
      </c>
      <c r="C51">
        <v>40</v>
      </c>
      <c r="D51">
        <v>1.6</v>
      </c>
      <c r="E51">
        <v>0.15</v>
      </c>
      <c r="F51" t="s">
        <v>250</v>
      </c>
      <c r="G51">
        <v>0.1</v>
      </c>
      <c r="H51" t="s">
        <v>124</v>
      </c>
      <c r="I51">
        <v>0.6</v>
      </c>
      <c r="J51" t="s">
        <v>249</v>
      </c>
      <c r="K51" t="s">
        <v>253</v>
      </c>
      <c r="L51">
        <v>17</v>
      </c>
      <c r="M51">
        <v>37</v>
      </c>
      <c r="N51" t="s">
        <v>74</v>
      </c>
    </row>
    <row r="52" spans="1:14" x14ac:dyDescent="0.25">
      <c r="A52" t="s">
        <v>173</v>
      </c>
      <c r="B52">
        <v>0.5</v>
      </c>
      <c r="C52">
        <v>45</v>
      </c>
      <c r="D52">
        <v>1.8</v>
      </c>
      <c r="E52">
        <v>0.15</v>
      </c>
      <c r="F52" t="s">
        <v>250</v>
      </c>
      <c r="G52">
        <v>0.1</v>
      </c>
      <c r="H52" t="s">
        <v>124</v>
      </c>
      <c r="I52">
        <v>0.55000000000000004</v>
      </c>
      <c r="J52" t="s">
        <v>249</v>
      </c>
      <c r="K52" t="s">
        <v>253</v>
      </c>
      <c r="L52">
        <v>17</v>
      </c>
      <c r="M52">
        <v>37</v>
      </c>
      <c r="N52" t="s">
        <v>74</v>
      </c>
    </row>
    <row r="53" spans="1:14" x14ac:dyDescent="0.25">
      <c r="A53" t="s">
        <v>172</v>
      </c>
      <c r="B53">
        <v>0.5</v>
      </c>
      <c r="C53">
        <v>45</v>
      </c>
      <c r="D53">
        <v>1.8</v>
      </c>
      <c r="E53">
        <v>0.2</v>
      </c>
      <c r="F53" t="s">
        <v>250</v>
      </c>
      <c r="G53">
        <v>0.1</v>
      </c>
      <c r="H53" t="s">
        <v>124</v>
      </c>
      <c r="I53">
        <v>0.4</v>
      </c>
      <c r="J53" t="s">
        <v>249</v>
      </c>
      <c r="K53" t="s">
        <v>253</v>
      </c>
      <c r="L53">
        <v>19</v>
      </c>
      <c r="M53">
        <v>100</v>
      </c>
      <c r="N53" t="s">
        <v>74</v>
      </c>
    </row>
    <row r="54" spans="1:14" x14ac:dyDescent="0.25">
      <c r="A54" t="s">
        <v>171</v>
      </c>
      <c r="B54">
        <v>0.6</v>
      </c>
      <c r="C54">
        <v>35</v>
      </c>
      <c r="D54">
        <v>1.4</v>
      </c>
      <c r="E54">
        <v>0.25</v>
      </c>
      <c r="F54" t="s">
        <v>250</v>
      </c>
      <c r="G54">
        <v>0.1</v>
      </c>
      <c r="H54" t="s">
        <v>134</v>
      </c>
      <c r="I54">
        <v>0.5</v>
      </c>
      <c r="J54" t="s">
        <v>249</v>
      </c>
      <c r="K54" t="s">
        <v>228</v>
      </c>
      <c r="L54">
        <v>12</v>
      </c>
      <c r="M54">
        <v>100</v>
      </c>
      <c r="N54" t="s">
        <v>74</v>
      </c>
    </row>
    <row r="55" spans="1:14" x14ac:dyDescent="0.25">
      <c r="A55" t="s">
        <v>170</v>
      </c>
      <c r="B55">
        <v>0.7</v>
      </c>
      <c r="C55">
        <v>45</v>
      </c>
      <c r="D55">
        <v>1.8</v>
      </c>
      <c r="E55">
        <v>0.15</v>
      </c>
      <c r="F55" t="s">
        <v>250</v>
      </c>
      <c r="G55">
        <v>0.1</v>
      </c>
      <c r="H55" t="s">
        <v>124</v>
      </c>
      <c r="I55">
        <v>0.5</v>
      </c>
      <c r="J55" t="s">
        <v>251</v>
      </c>
      <c r="K55" t="s">
        <v>238</v>
      </c>
      <c r="L55">
        <v>12</v>
      </c>
      <c r="M55">
        <v>100</v>
      </c>
      <c r="N55" t="s">
        <v>74</v>
      </c>
    </row>
    <row r="56" spans="1:14" x14ac:dyDescent="0.25">
      <c r="A56" t="s">
        <v>169</v>
      </c>
      <c r="B56">
        <v>0.5</v>
      </c>
      <c r="C56">
        <v>40</v>
      </c>
      <c r="D56">
        <v>1.6</v>
      </c>
      <c r="E56">
        <v>0.15</v>
      </c>
      <c r="F56" t="s">
        <v>250</v>
      </c>
      <c r="G56">
        <v>0.1</v>
      </c>
      <c r="H56" t="s">
        <v>134</v>
      </c>
      <c r="I56">
        <v>0.6</v>
      </c>
      <c r="J56" t="s">
        <v>249</v>
      </c>
      <c r="K56" t="s">
        <v>238</v>
      </c>
      <c r="L56">
        <v>12</v>
      </c>
      <c r="M56">
        <v>100</v>
      </c>
      <c r="N56" t="s">
        <v>74</v>
      </c>
    </row>
    <row r="57" spans="1:14" x14ac:dyDescent="0.25">
      <c r="A57" t="s">
        <v>168</v>
      </c>
      <c r="B57">
        <v>0.7</v>
      </c>
      <c r="C57">
        <v>30</v>
      </c>
      <c r="D57">
        <v>1.2</v>
      </c>
      <c r="E57">
        <v>0.3</v>
      </c>
      <c r="F57" t="s">
        <v>250</v>
      </c>
      <c r="G57">
        <v>0.1</v>
      </c>
      <c r="H57" t="s">
        <v>134</v>
      </c>
      <c r="I57">
        <v>0.55000000000000004</v>
      </c>
      <c r="J57" t="s">
        <v>251</v>
      </c>
      <c r="K57" t="s">
        <v>228</v>
      </c>
      <c r="L57">
        <v>12</v>
      </c>
      <c r="M57">
        <v>100</v>
      </c>
      <c r="N57" t="s">
        <v>74</v>
      </c>
    </row>
    <row r="58" spans="1:14" x14ac:dyDescent="0.25">
      <c r="A58" t="s">
        <v>167</v>
      </c>
      <c r="B58">
        <v>0.6</v>
      </c>
      <c r="C58">
        <v>45</v>
      </c>
      <c r="D58">
        <v>1.8</v>
      </c>
      <c r="E58">
        <v>0.15</v>
      </c>
      <c r="F58" t="s">
        <v>247</v>
      </c>
      <c r="G58">
        <v>0.2</v>
      </c>
      <c r="H58" t="s">
        <v>86</v>
      </c>
      <c r="I58">
        <v>0.55000000000000004</v>
      </c>
      <c r="J58" t="s">
        <v>229</v>
      </c>
      <c r="K58" t="s">
        <v>238</v>
      </c>
      <c r="L58">
        <v>17</v>
      </c>
      <c r="M58">
        <v>37</v>
      </c>
      <c r="N58" t="s">
        <v>74</v>
      </c>
    </row>
    <row r="59" spans="1:14" x14ac:dyDescent="0.25">
      <c r="A59" t="s">
        <v>166</v>
      </c>
      <c r="B59">
        <v>0.5</v>
      </c>
      <c r="C59">
        <v>40</v>
      </c>
      <c r="D59">
        <v>1.6</v>
      </c>
      <c r="E59">
        <v>0.15</v>
      </c>
      <c r="F59" t="s">
        <v>250</v>
      </c>
      <c r="G59">
        <v>0.1</v>
      </c>
      <c r="H59" t="s">
        <v>124</v>
      </c>
      <c r="I59">
        <v>0.5</v>
      </c>
      <c r="J59" t="s">
        <v>249</v>
      </c>
      <c r="K59" t="s">
        <v>253</v>
      </c>
      <c r="L59">
        <v>17</v>
      </c>
      <c r="M59">
        <v>27</v>
      </c>
      <c r="N59" t="s">
        <v>74</v>
      </c>
    </row>
    <row r="60" spans="1:14" x14ac:dyDescent="0.25">
      <c r="A60" t="s">
        <v>165</v>
      </c>
      <c r="B60">
        <v>0.8</v>
      </c>
      <c r="C60">
        <v>30</v>
      </c>
      <c r="D60">
        <v>1.2</v>
      </c>
      <c r="E60">
        <v>0.15</v>
      </c>
      <c r="F60" t="s">
        <v>250</v>
      </c>
      <c r="G60">
        <v>0.1</v>
      </c>
      <c r="H60" t="s">
        <v>124</v>
      </c>
      <c r="I60">
        <v>0.6</v>
      </c>
      <c r="J60" t="s">
        <v>229</v>
      </c>
      <c r="K60" t="s">
        <v>238</v>
      </c>
      <c r="L60">
        <v>12</v>
      </c>
      <c r="M60">
        <v>100</v>
      </c>
      <c r="N60" t="s">
        <v>74</v>
      </c>
    </row>
    <row r="61" spans="1:14" x14ac:dyDescent="0.25">
      <c r="A61" t="s">
        <v>164</v>
      </c>
      <c r="B61">
        <v>0.5</v>
      </c>
      <c r="C61">
        <v>40</v>
      </c>
      <c r="D61">
        <v>1.6</v>
      </c>
      <c r="E61">
        <v>0.15</v>
      </c>
      <c r="F61" t="s">
        <v>250</v>
      </c>
      <c r="G61">
        <v>0.1</v>
      </c>
      <c r="H61" t="s">
        <v>124</v>
      </c>
      <c r="I61">
        <v>0.55000000000000004</v>
      </c>
      <c r="J61" t="s">
        <v>249</v>
      </c>
      <c r="K61" t="s">
        <v>253</v>
      </c>
      <c r="L61">
        <v>17</v>
      </c>
      <c r="M61">
        <v>27</v>
      </c>
      <c r="N61" t="s">
        <v>74</v>
      </c>
    </row>
    <row r="62" spans="1:14" x14ac:dyDescent="0.25">
      <c r="A62" t="s">
        <v>163</v>
      </c>
      <c r="B62">
        <v>0.5</v>
      </c>
      <c r="C62">
        <v>40</v>
      </c>
      <c r="D62">
        <v>1.6</v>
      </c>
      <c r="E62">
        <v>0.1</v>
      </c>
      <c r="F62" t="s">
        <v>250</v>
      </c>
      <c r="G62">
        <v>0.1</v>
      </c>
      <c r="H62" t="s">
        <v>124</v>
      </c>
      <c r="I62">
        <v>0.6</v>
      </c>
      <c r="J62" t="s">
        <v>249</v>
      </c>
      <c r="K62" t="s">
        <v>253</v>
      </c>
      <c r="L62">
        <v>17</v>
      </c>
      <c r="M62">
        <v>32</v>
      </c>
      <c r="N62" t="s">
        <v>74</v>
      </c>
    </row>
    <row r="63" spans="1:14" x14ac:dyDescent="0.25">
      <c r="A63" t="s">
        <v>162</v>
      </c>
      <c r="B63">
        <v>0.5</v>
      </c>
      <c r="C63">
        <v>40</v>
      </c>
      <c r="D63">
        <v>1.6</v>
      </c>
      <c r="E63">
        <v>0.1</v>
      </c>
      <c r="F63" t="s">
        <v>250</v>
      </c>
      <c r="G63">
        <v>0.1</v>
      </c>
      <c r="H63" t="s">
        <v>134</v>
      </c>
      <c r="I63">
        <v>0.7</v>
      </c>
      <c r="J63" t="s">
        <v>251</v>
      </c>
      <c r="K63" t="s">
        <v>253</v>
      </c>
      <c r="L63">
        <v>12</v>
      </c>
      <c r="M63">
        <v>100</v>
      </c>
      <c r="N63" t="s">
        <v>74</v>
      </c>
    </row>
    <row r="64" spans="1:14" x14ac:dyDescent="0.25">
      <c r="A64" t="s">
        <v>161</v>
      </c>
      <c r="B64">
        <v>0.5</v>
      </c>
      <c r="C64">
        <v>40</v>
      </c>
      <c r="D64">
        <v>1.6</v>
      </c>
      <c r="E64">
        <v>0.15</v>
      </c>
      <c r="F64" t="s">
        <v>250</v>
      </c>
      <c r="G64">
        <v>0.1</v>
      </c>
      <c r="H64" t="s">
        <v>134</v>
      </c>
      <c r="I64">
        <v>0.65</v>
      </c>
      <c r="J64" t="s">
        <v>251</v>
      </c>
      <c r="K64" t="s">
        <v>238</v>
      </c>
      <c r="L64">
        <v>12</v>
      </c>
      <c r="M64">
        <v>100</v>
      </c>
      <c r="N64" t="s">
        <v>74</v>
      </c>
    </row>
    <row r="65" spans="1:14" x14ac:dyDescent="0.25">
      <c r="A65" t="s">
        <v>160</v>
      </c>
      <c r="B65">
        <v>0.8</v>
      </c>
      <c r="C65">
        <v>40</v>
      </c>
      <c r="D65">
        <v>1.6</v>
      </c>
      <c r="E65">
        <v>0.2</v>
      </c>
      <c r="F65" t="s">
        <v>250</v>
      </c>
      <c r="G65">
        <v>0.1</v>
      </c>
      <c r="H65" t="s">
        <v>134</v>
      </c>
      <c r="I65">
        <v>0.75</v>
      </c>
      <c r="J65" t="s">
        <v>249</v>
      </c>
      <c r="K65" t="s">
        <v>238</v>
      </c>
      <c r="L65">
        <v>12</v>
      </c>
      <c r="M65">
        <v>100</v>
      </c>
      <c r="N65" t="s">
        <v>74</v>
      </c>
    </row>
    <row r="66" spans="1:14" x14ac:dyDescent="0.25">
      <c r="A66" t="s">
        <v>159</v>
      </c>
      <c r="B66">
        <v>0.4</v>
      </c>
      <c r="C66">
        <v>45</v>
      </c>
      <c r="D66">
        <v>1.8</v>
      </c>
      <c r="E66">
        <v>0.15</v>
      </c>
      <c r="F66" t="s">
        <v>246</v>
      </c>
      <c r="G66">
        <v>0.2</v>
      </c>
      <c r="H66" t="s">
        <v>124</v>
      </c>
      <c r="I66">
        <v>0.55000000000000004</v>
      </c>
      <c r="J66" t="s">
        <v>236</v>
      </c>
      <c r="K66" t="s">
        <v>238</v>
      </c>
      <c r="L66">
        <v>12</v>
      </c>
      <c r="M66">
        <v>100</v>
      </c>
      <c r="N66" t="s">
        <v>74</v>
      </c>
    </row>
    <row r="67" spans="1:14" x14ac:dyDescent="0.25">
      <c r="A67" t="s">
        <v>158</v>
      </c>
      <c r="B67">
        <v>0.5</v>
      </c>
      <c r="C67">
        <v>14</v>
      </c>
      <c r="D67">
        <v>0.7</v>
      </c>
      <c r="E67">
        <v>0.6</v>
      </c>
      <c r="F67" t="s">
        <v>250</v>
      </c>
      <c r="G67">
        <v>0.1</v>
      </c>
      <c r="H67" t="s">
        <v>124</v>
      </c>
      <c r="I67">
        <v>0.25</v>
      </c>
      <c r="J67" t="s">
        <v>249</v>
      </c>
      <c r="K67" t="s">
        <v>228</v>
      </c>
      <c r="L67">
        <v>17</v>
      </c>
      <c r="M67">
        <v>37</v>
      </c>
      <c r="N67" t="s">
        <v>74</v>
      </c>
    </row>
    <row r="68" spans="1:14" x14ac:dyDescent="0.25">
      <c r="A68" t="s">
        <v>157</v>
      </c>
      <c r="B68">
        <v>0.6</v>
      </c>
      <c r="C68">
        <v>15</v>
      </c>
      <c r="D68">
        <v>0.6</v>
      </c>
      <c r="E68">
        <v>0.3</v>
      </c>
      <c r="F68" t="s">
        <v>246</v>
      </c>
      <c r="G68">
        <v>0.2</v>
      </c>
      <c r="H68" t="s">
        <v>124</v>
      </c>
      <c r="I68">
        <v>0.55000000000000004</v>
      </c>
      <c r="J68" t="s">
        <v>229</v>
      </c>
      <c r="K68" t="s">
        <v>238</v>
      </c>
      <c r="L68">
        <v>17</v>
      </c>
      <c r="M68">
        <v>37</v>
      </c>
      <c r="N68" t="s">
        <v>74</v>
      </c>
    </row>
    <row r="69" spans="1:14" x14ac:dyDescent="0.25">
      <c r="A69" t="s">
        <v>156</v>
      </c>
      <c r="B69">
        <v>0.5</v>
      </c>
      <c r="C69">
        <v>15</v>
      </c>
      <c r="D69">
        <v>0.6</v>
      </c>
      <c r="E69">
        <v>0.1</v>
      </c>
      <c r="F69" t="s">
        <v>250</v>
      </c>
      <c r="G69">
        <v>0.1</v>
      </c>
      <c r="H69" t="s">
        <v>124</v>
      </c>
      <c r="I69">
        <v>0.8</v>
      </c>
      <c r="J69" t="s">
        <v>249</v>
      </c>
      <c r="K69" t="s">
        <v>238</v>
      </c>
      <c r="L69">
        <v>12</v>
      </c>
      <c r="M69">
        <v>37</v>
      </c>
      <c r="N69" t="s">
        <v>74</v>
      </c>
    </row>
    <row r="70" spans="1:14" x14ac:dyDescent="0.25">
      <c r="A70" t="s">
        <v>155</v>
      </c>
      <c r="B70">
        <v>0.4</v>
      </c>
      <c r="C70">
        <v>8</v>
      </c>
      <c r="D70">
        <v>0.32</v>
      </c>
      <c r="E70">
        <v>0.5</v>
      </c>
      <c r="F70" t="s">
        <v>250</v>
      </c>
      <c r="G70">
        <v>0.1</v>
      </c>
      <c r="H70" t="s">
        <v>134</v>
      </c>
      <c r="I70">
        <v>0.5</v>
      </c>
      <c r="J70" t="s">
        <v>229</v>
      </c>
      <c r="K70" t="s">
        <v>234</v>
      </c>
      <c r="L70">
        <v>12</v>
      </c>
      <c r="M70">
        <v>100</v>
      </c>
      <c r="N70" t="s">
        <v>74</v>
      </c>
    </row>
    <row r="71" spans="1:14" x14ac:dyDescent="0.25">
      <c r="A71" t="s">
        <v>154</v>
      </c>
      <c r="B71">
        <v>0.7</v>
      </c>
      <c r="C71">
        <v>10</v>
      </c>
      <c r="D71">
        <v>0.4</v>
      </c>
      <c r="E71">
        <v>0.45</v>
      </c>
      <c r="F71" t="s">
        <v>248</v>
      </c>
      <c r="G71">
        <v>0.2</v>
      </c>
      <c r="H71" t="s">
        <v>90</v>
      </c>
      <c r="I71">
        <v>0.45</v>
      </c>
      <c r="J71" t="s">
        <v>236</v>
      </c>
      <c r="K71" t="s">
        <v>231</v>
      </c>
      <c r="L71">
        <v>12</v>
      </c>
      <c r="M71">
        <v>100</v>
      </c>
      <c r="N71" t="s">
        <v>74</v>
      </c>
    </row>
    <row r="72" spans="1:14" x14ac:dyDescent="0.25">
      <c r="A72" t="s">
        <v>153</v>
      </c>
      <c r="B72">
        <v>0.4</v>
      </c>
      <c r="C72">
        <v>15</v>
      </c>
      <c r="D72">
        <v>0.6</v>
      </c>
      <c r="E72">
        <v>0.3</v>
      </c>
      <c r="F72" t="s">
        <v>250</v>
      </c>
      <c r="G72">
        <v>0.1</v>
      </c>
      <c r="H72" t="s">
        <v>124</v>
      </c>
      <c r="I72">
        <v>0.55000000000000004</v>
      </c>
      <c r="J72" t="s">
        <v>249</v>
      </c>
      <c r="K72" t="s">
        <v>238</v>
      </c>
      <c r="L72">
        <v>17</v>
      </c>
      <c r="M72">
        <v>37</v>
      </c>
      <c r="N72" t="s">
        <v>74</v>
      </c>
    </row>
    <row r="73" spans="1:14" x14ac:dyDescent="0.25">
      <c r="A73" t="s">
        <v>152</v>
      </c>
      <c r="B73">
        <v>0.5</v>
      </c>
      <c r="C73">
        <v>13</v>
      </c>
      <c r="D73">
        <v>0.52</v>
      </c>
      <c r="E73">
        <v>0.3</v>
      </c>
      <c r="F73" t="s">
        <v>247</v>
      </c>
      <c r="G73">
        <v>0.2</v>
      </c>
      <c r="H73" t="s">
        <v>90</v>
      </c>
      <c r="I73">
        <v>0.55000000000000004</v>
      </c>
      <c r="J73" t="s">
        <v>251</v>
      </c>
      <c r="K73" t="s">
        <v>228</v>
      </c>
      <c r="L73">
        <v>12</v>
      </c>
      <c r="M73">
        <v>100</v>
      </c>
      <c r="N73" t="s">
        <v>74</v>
      </c>
    </row>
    <row r="74" spans="1:14" x14ac:dyDescent="0.25">
      <c r="A74" t="s">
        <v>151</v>
      </c>
      <c r="B74">
        <v>0.5</v>
      </c>
      <c r="C74">
        <v>12</v>
      </c>
      <c r="D74">
        <v>0.48</v>
      </c>
      <c r="E74">
        <v>0.4</v>
      </c>
      <c r="F74" t="s">
        <v>246</v>
      </c>
      <c r="G74">
        <v>0.2</v>
      </c>
      <c r="H74" t="s">
        <v>124</v>
      </c>
      <c r="I74">
        <v>0.35</v>
      </c>
      <c r="J74" t="s">
        <v>251</v>
      </c>
      <c r="K74" t="s">
        <v>238</v>
      </c>
      <c r="L74">
        <v>12</v>
      </c>
      <c r="M74">
        <v>37</v>
      </c>
      <c r="N74" t="s">
        <v>74</v>
      </c>
    </row>
    <row r="75" spans="1:14" x14ac:dyDescent="0.25">
      <c r="A75" t="s">
        <v>150</v>
      </c>
      <c r="B75">
        <v>0.6</v>
      </c>
      <c r="C75">
        <v>10</v>
      </c>
      <c r="D75">
        <v>0.4</v>
      </c>
      <c r="E75">
        <v>0.55000000000000004</v>
      </c>
      <c r="F75" t="s">
        <v>241</v>
      </c>
      <c r="G75">
        <v>7.4999999999999997E-2</v>
      </c>
      <c r="H75" t="s">
        <v>88</v>
      </c>
      <c r="I75">
        <v>0.35</v>
      </c>
      <c r="J75" t="s">
        <v>251</v>
      </c>
      <c r="K75" t="s">
        <v>234</v>
      </c>
      <c r="L75">
        <v>12</v>
      </c>
      <c r="M75">
        <v>100</v>
      </c>
      <c r="N75" t="s">
        <v>74</v>
      </c>
    </row>
    <row r="76" spans="1:14" x14ac:dyDescent="0.25">
      <c r="A76" t="s">
        <v>149</v>
      </c>
      <c r="B76">
        <v>0.4</v>
      </c>
      <c r="C76">
        <v>17</v>
      </c>
      <c r="D76">
        <v>0.68</v>
      </c>
      <c r="E76">
        <v>0.35</v>
      </c>
      <c r="F76" t="s">
        <v>250</v>
      </c>
      <c r="G76">
        <v>0.1</v>
      </c>
      <c r="H76" t="s">
        <v>124</v>
      </c>
      <c r="I76">
        <v>0.4</v>
      </c>
      <c r="J76" t="s">
        <v>249</v>
      </c>
      <c r="K76" t="s">
        <v>238</v>
      </c>
      <c r="L76">
        <v>12</v>
      </c>
      <c r="M76">
        <v>37</v>
      </c>
      <c r="N76" t="s">
        <v>74</v>
      </c>
    </row>
    <row r="77" spans="1:14" x14ac:dyDescent="0.25">
      <c r="A77" t="s">
        <v>148</v>
      </c>
      <c r="B77">
        <v>0.6</v>
      </c>
      <c r="C77">
        <v>17</v>
      </c>
      <c r="D77">
        <v>0.68</v>
      </c>
      <c r="E77">
        <v>0.3</v>
      </c>
      <c r="F77" t="s">
        <v>250</v>
      </c>
      <c r="G77">
        <v>0.1</v>
      </c>
      <c r="H77" t="s">
        <v>124</v>
      </c>
      <c r="I77">
        <v>0.5</v>
      </c>
      <c r="J77" t="s">
        <v>229</v>
      </c>
      <c r="K77" t="s">
        <v>238</v>
      </c>
      <c r="L77">
        <v>12</v>
      </c>
      <c r="M77">
        <v>37</v>
      </c>
      <c r="N77" t="s">
        <v>74</v>
      </c>
    </row>
    <row r="78" spans="1:14" x14ac:dyDescent="0.25">
      <c r="A78" t="s">
        <v>147</v>
      </c>
      <c r="B78">
        <v>0.5</v>
      </c>
      <c r="C78">
        <v>8</v>
      </c>
      <c r="D78">
        <v>1</v>
      </c>
      <c r="E78">
        <v>0.8</v>
      </c>
      <c r="F78" t="s">
        <v>250</v>
      </c>
      <c r="G78">
        <v>0.1</v>
      </c>
      <c r="H78" t="s">
        <v>124</v>
      </c>
      <c r="I78">
        <v>0.1</v>
      </c>
      <c r="J78" t="s">
        <v>249</v>
      </c>
      <c r="K78" t="s">
        <v>234</v>
      </c>
      <c r="L78">
        <v>12</v>
      </c>
      <c r="M78">
        <v>100</v>
      </c>
      <c r="N78" t="s">
        <v>74</v>
      </c>
    </row>
    <row r="79" spans="1:14" x14ac:dyDescent="0.25">
      <c r="A79" t="s">
        <v>146</v>
      </c>
      <c r="B79">
        <v>0.5</v>
      </c>
      <c r="C79">
        <v>10</v>
      </c>
      <c r="D79">
        <v>0.4</v>
      </c>
      <c r="E79">
        <v>0.6</v>
      </c>
      <c r="F79" t="s">
        <v>250</v>
      </c>
      <c r="G79">
        <v>0.1</v>
      </c>
      <c r="H79" t="s">
        <v>134</v>
      </c>
      <c r="I79">
        <v>0.35</v>
      </c>
      <c r="J79" t="s">
        <v>249</v>
      </c>
      <c r="K79" t="s">
        <v>234</v>
      </c>
      <c r="L79">
        <v>12</v>
      </c>
      <c r="M79">
        <v>100</v>
      </c>
      <c r="N79" t="s">
        <v>74</v>
      </c>
    </row>
    <row r="80" spans="1:14" x14ac:dyDescent="0.25">
      <c r="A80" t="s">
        <v>145</v>
      </c>
      <c r="B80">
        <v>0.5</v>
      </c>
      <c r="C80">
        <v>12</v>
      </c>
      <c r="D80">
        <v>0.8</v>
      </c>
      <c r="E80">
        <v>0.15</v>
      </c>
      <c r="F80" t="s">
        <v>250</v>
      </c>
      <c r="G80">
        <v>0.1</v>
      </c>
      <c r="H80" t="s">
        <v>134</v>
      </c>
      <c r="I80">
        <v>0.65</v>
      </c>
      <c r="J80" t="s">
        <v>249</v>
      </c>
      <c r="K80" t="s">
        <v>228</v>
      </c>
      <c r="L80">
        <v>12</v>
      </c>
      <c r="M80">
        <v>100</v>
      </c>
      <c r="N80" t="s">
        <v>74</v>
      </c>
    </row>
    <row r="81" spans="1:14" x14ac:dyDescent="0.25">
      <c r="A81" t="s">
        <v>144</v>
      </c>
      <c r="B81">
        <v>0.4</v>
      </c>
      <c r="C81">
        <v>12</v>
      </c>
      <c r="D81">
        <v>1.6</v>
      </c>
      <c r="E81">
        <v>0.3</v>
      </c>
      <c r="F81" t="s">
        <v>250</v>
      </c>
      <c r="G81">
        <v>0.1</v>
      </c>
      <c r="H81" t="s">
        <v>134</v>
      </c>
      <c r="I81">
        <v>0.45</v>
      </c>
      <c r="J81" t="s">
        <v>229</v>
      </c>
      <c r="K81" t="s">
        <v>234</v>
      </c>
      <c r="L81">
        <v>12</v>
      </c>
      <c r="M81">
        <v>100</v>
      </c>
      <c r="N81" t="s">
        <v>74</v>
      </c>
    </row>
    <row r="82" spans="1:14" x14ac:dyDescent="0.25">
      <c r="A82" t="s">
        <v>143</v>
      </c>
      <c r="B82">
        <v>0.5</v>
      </c>
      <c r="C82">
        <v>12</v>
      </c>
      <c r="D82">
        <v>0.8</v>
      </c>
      <c r="E82">
        <v>0.7</v>
      </c>
      <c r="F82" t="s">
        <v>252</v>
      </c>
      <c r="G82">
        <v>0.15</v>
      </c>
      <c r="H82" t="s">
        <v>134</v>
      </c>
      <c r="I82">
        <v>0.2</v>
      </c>
      <c r="J82" t="s">
        <v>229</v>
      </c>
      <c r="K82" t="s">
        <v>231</v>
      </c>
      <c r="L82">
        <v>12</v>
      </c>
      <c r="M82">
        <v>100</v>
      </c>
      <c r="N82" t="s">
        <v>74</v>
      </c>
    </row>
    <row r="83" spans="1:14" x14ac:dyDescent="0.25">
      <c r="A83" t="s">
        <v>142</v>
      </c>
      <c r="B83">
        <v>0.5</v>
      </c>
      <c r="C83">
        <v>15</v>
      </c>
      <c r="D83">
        <v>0.75</v>
      </c>
      <c r="E83">
        <v>0.45</v>
      </c>
      <c r="F83" t="s">
        <v>246</v>
      </c>
      <c r="G83">
        <v>0.2</v>
      </c>
      <c r="H83" t="s">
        <v>86</v>
      </c>
      <c r="I83">
        <v>0.35</v>
      </c>
      <c r="J83" t="s">
        <v>229</v>
      </c>
      <c r="K83" t="s">
        <v>238</v>
      </c>
      <c r="L83">
        <v>17</v>
      </c>
      <c r="M83">
        <v>100</v>
      </c>
      <c r="N83" t="s">
        <v>74</v>
      </c>
    </row>
    <row r="84" spans="1:14" x14ac:dyDescent="0.25">
      <c r="A84" t="s">
        <v>141</v>
      </c>
      <c r="B84">
        <v>0.5</v>
      </c>
      <c r="C84">
        <v>12</v>
      </c>
      <c r="D84">
        <v>0.48</v>
      </c>
      <c r="E84">
        <v>0.45</v>
      </c>
      <c r="F84" t="s">
        <v>250</v>
      </c>
      <c r="G84">
        <v>0.1</v>
      </c>
      <c r="H84" t="s">
        <v>124</v>
      </c>
      <c r="I84">
        <v>0.35</v>
      </c>
      <c r="J84" t="s">
        <v>249</v>
      </c>
      <c r="K84" t="s">
        <v>238</v>
      </c>
      <c r="L84">
        <v>17</v>
      </c>
      <c r="M84">
        <v>37</v>
      </c>
      <c r="N84" t="s">
        <v>74</v>
      </c>
    </row>
    <row r="85" spans="1:14" x14ac:dyDescent="0.25">
      <c r="A85" t="s">
        <v>140</v>
      </c>
      <c r="B85">
        <v>0.4</v>
      </c>
      <c r="C85">
        <v>17</v>
      </c>
      <c r="D85">
        <v>0.68</v>
      </c>
      <c r="E85">
        <v>0.3</v>
      </c>
      <c r="F85" t="s">
        <v>250</v>
      </c>
      <c r="G85">
        <v>0.1</v>
      </c>
      <c r="H85" t="s">
        <v>124</v>
      </c>
      <c r="I85">
        <v>0.45</v>
      </c>
      <c r="J85" t="s">
        <v>249</v>
      </c>
      <c r="K85" t="s">
        <v>238</v>
      </c>
      <c r="L85">
        <v>17</v>
      </c>
      <c r="M85">
        <v>37</v>
      </c>
      <c r="N85" t="s">
        <v>74</v>
      </c>
    </row>
    <row r="86" spans="1:14" x14ac:dyDescent="0.25">
      <c r="A86" t="s">
        <v>139</v>
      </c>
      <c r="B86">
        <v>0.4</v>
      </c>
      <c r="C86">
        <v>12</v>
      </c>
      <c r="D86">
        <v>0.48</v>
      </c>
      <c r="E86">
        <v>0.35</v>
      </c>
      <c r="F86" t="s">
        <v>250</v>
      </c>
      <c r="G86">
        <v>0.1</v>
      </c>
      <c r="H86" t="s">
        <v>124</v>
      </c>
      <c r="I86">
        <v>0.45</v>
      </c>
      <c r="J86" t="s">
        <v>249</v>
      </c>
      <c r="K86" t="s">
        <v>238</v>
      </c>
      <c r="L86">
        <v>17</v>
      </c>
      <c r="M86">
        <v>100</v>
      </c>
      <c r="N86" t="s">
        <v>74</v>
      </c>
    </row>
    <row r="87" spans="1:14" x14ac:dyDescent="0.25">
      <c r="A87" t="s">
        <v>138</v>
      </c>
      <c r="B87">
        <v>0.4</v>
      </c>
      <c r="C87">
        <v>11</v>
      </c>
      <c r="D87">
        <v>0.73299999999999998</v>
      </c>
      <c r="E87">
        <v>0.5</v>
      </c>
      <c r="F87" t="s">
        <v>241</v>
      </c>
      <c r="G87">
        <v>7.4999999999999997E-2</v>
      </c>
      <c r="H87" t="s">
        <v>88</v>
      </c>
      <c r="I87">
        <v>0.35</v>
      </c>
      <c r="J87" t="s">
        <v>239</v>
      </c>
      <c r="K87" t="s">
        <v>228</v>
      </c>
      <c r="L87">
        <v>12</v>
      </c>
      <c r="M87">
        <v>100</v>
      </c>
      <c r="N87" t="s">
        <v>74</v>
      </c>
    </row>
    <row r="88" spans="1:14" x14ac:dyDescent="0.25">
      <c r="A88" t="s">
        <v>137</v>
      </c>
      <c r="B88">
        <v>0.6</v>
      </c>
      <c r="C88">
        <v>15</v>
      </c>
      <c r="D88">
        <v>0.75</v>
      </c>
      <c r="E88">
        <v>0.35</v>
      </c>
      <c r="F88" t="s">
        <v>250</v>
      </c>
      <c r="G88">
        <v>0.1</v>
      </c>
      <c r="H88" t="s">
        <v>124</v>
      </c>
      <c r="I88">
        <v>0.4</v>
      </c>
      <c r="J88" t="s">
        <v>251</v>
      </c>
      <c r="K88" t="s">
        <v>228</v>
      </c>
      <c r="L88">
        <v>12</v>
      </c>
      <c r="M88">
        <v>100</v>
      </c>
      <c r="N88" t="s">
        <v>74</v>
      </c>
    </row>
    <row r="89" spans="1:14" x14ac:dyDescent="0.25">
      <c r="A89" t="s">
        <v>136</v>
      </c>
      <c r="B89">
        <v>0.4</v>
      </c>
      <c r="C89">
        <v>12</v>
      </c>
      <c r="D89">
        <v>0.6</v>
      </c>
      <c r="E89">
        <v>0.5</v>
      </c>
      <c r="F89" t="s">
        <v>250</v>
      </c>
      <c r="G89">
        <v>0.1</v>
      </c>
      <c r="H89" t="s">
        <v>134</v>
      </c>
      <c r="I89">
        <v>0.4</v>
      </c>
      <c r="J89" t="s">
        <v>249</v>
      </c>
      <c r="K89" t="s">
        <v>234</v>
      </c>
      <c r="L89">
        <v>12</v>
      </c>
      <c r="M89">
        <v>100</v>
      </c>
      <c r="N89" t="s">
        <v>74</v>
      </c>
    </row>
    <row r="90" spans="1:14" x14ac:dyDescent="0.25">
      <c r="A90" t="s">
        <v>135</v>
      </c>
      <c r="B90">
        <v>0.5</v>
      </c>
      <c r="C90">
        <v>10</v>
      </c>
      <c r="D90">
        <v>0.66700000000000004</v>
      </c>
      <c r="E90">
        <v>0.6</v>
      </c>
      <c r="F90" t="s">
        <v>250</v>
      </c>
      <c r="G90">
        <v>0.1</v>
      </c>
      <c r="H90" t="s">
        <v>134</v>
      </c>
      <c r="I90">
        <v>0.35</v>
      </c>
      <c r="J90" t="s">
        <v>251</v>
      </c>
      <c r="K90" t="s">
        <v>234</v>
      </c>
      <c r="L90">
        <v>12</v>
      </c>
      <c r="M90">
        <v>100</v>
      </c>
      <c r="N90" t="s">
        <v>74</v>
      </c>
    </row>
    <row r="91" spans="1:14" x14ac:dyDescent="0.25">
      <c r="A91" t="s">
        <v>133</v>
      </c>
      <c r="B91">
        <v>0.8</v>
      </c>
      <c r="C91">
        <v>15</v>
      </c>
      <c r="D91">
        <v>0.75</v>
      </c>
      <c r="E91">
        <v>0.35</v>
      </c>
      <c r="F91" t="s">
        <v>247</v>
      </c>
      <c r="G91">
        <v>0.2</v>
      </c>
      <c r="H91" t="s">
        <v>86</v>
      </c>
      <c r="I91">
        <v>0.4</v>
      </c>
      <c r="J91" t="s">
        <v>229</v>
      </c>
      <c r="K91" t="s">
        <v>238</v>
      </c>
      <c r="L91">
        <v>12</v>
      </c>
      <c r="M91">
        <v>37</v>
      </c>
      <c r="N91" t="s">
        <v>74</v>
      </c>
    </row>
    <row r="92" spans="1:14" x14ac:dyDescent="0.25">
      <c r="A92" t="s">
        <v>132</v>
      </c>
      <c r="B92">
        <v>0.4</v>
      </c>
      <c r="C92">
        <v>12</v>
      </c>
      <c r="D92">
        <v>0.48</v>
      </c>
      <c r="E92">
        <v>0.25</v>
      </c>
      <c r="F92" t="s">
        <v>250</v>
      </c>
      <c r="G92">
        <v>0.1</v>
      </c>
      <c r="H92" t="s">
        <v>124</v>
      </c>
      <c r="I92">
        <v>0.5</v>
      </c>
      <c r="J92" t="s">
        <v>249</v>
      </c>
      <c r="K92" t="s">
        <v>238</v>
      </c>
      <c r="L92">
        <v>17</v>
      </c>
      <c r="M92">
        <v>27</v>
      </c>
      <c r="N92" t="s">
        <v>74</v>
      </c>
    </row>
    <row r="93" spans="1:14" x14ac:dyDescent="0.25">
      <c r="A93" t="s">
        <v>131</v>
      </c>
      <c r="B93">
        <v>0.6</v>
      </c>
      <c r="C93">
        <v>10</v>
      </c>
      <c r="D93">
        <v>0.66700000000000004</v>
      </c>
      <c r="E93">
        <v>0.6</v>
      </c>
      <c r="F93" t="s">
        <v>250</v>
      </c>
      <c r="G93">
        <v>0.1</v>
      </c>
      <c r="H93" t="s">
        <v>124</v>
      </c>
      <c r="I93">
        <v>0.35</v>
      </c>
      <c r="J93" t="s">
        <v>229</v>
      </c>
      <c r="K93" t="s">
        <v>228</v>
      </c>
      <c r="L93">
        <v>12</v>
      </c>
      <c r="M93">
        <v>100</v>
      </c>
      <c r="N93" t="s">
        <v>74</v>
      </c>
    </row>
    <row r="94" spans="1:14" x14ac:dyDescent="0.25">
      <c r="A94" t="s">
        <v>130</v>
      </c>
      <c r="B94">
        <v>0.4</v>
      </c>
      <c r="C94">
        <v>12</v>
      </c>
      <c r="D94">
        <v>0.48</v>
      </c>
      <c r="E94">
        <v>0.3</v>
      </c>
      <c r="F94" t="s">
        <v>250</v>
      </c>
      <c r="G94">
        <v>0.1</v>
      </c>
      <c r="H94" t="s">
        <v>124</v>
      </c>
      <c r="I94">
        <v>0.55000000000000004</v>
      </c>
      <c r="J94" t="s">
        <v>249</v>
      </c>
      <c r="K94" t="s">
        <v>238</v>
      </c>
      <c r="L94">
        <v>17</v>
      </c>
      <c r="M94">
        <v>27</v>
      </c>
      <c r="N94" t="s">
        <v>74</v>
      </c>
    </row>
    <row r="95" spans="1:14" x14ac:dyDescent="0.25">
      <c r="A95" t="s">
        <v>129</v>
      </c>
      <c r="B95">
        <v>0.4</v>
      </c>
      <c r="C95">
        <v>12</v>
      </c>
      <c r="D95">
        <v>0.48</v>
      </c>
      <c r="E95">
        <v>0.25</v>
      </c>
      <c r="F95" t="s">
        <v>250</v>
      </c>
      <c r="G95">
        <v>0.1</v>
      </c>
      <c r="H95" t="s">
        <v>124</v>
      </c>
      <c r="I95">
        <v>0.55000000000000004</v>
      </c>
      <c r="J95" t="s">
        <v>249</v>
      </c>
      <c r="K95" t="s">
        <v>238</v>
      </c>
      <c r="L95">
        <v>17</v>
      </c>
      <c r="M95">
        <v>32</v>
      </c>
      <c r="N95" t="s">
        <v>74</v>
      </c>
    </row>
    <row r="96" spans="1:14" x14ac:dyDescent="0.25">
      <c r="A96" t="s">
        <v>128</v>
      </c>
      <c r="B96">
        <v>0.5</v>
      </c>
      <c r="C96">
        <v>12</v>
      </c>
      <c r="D96">
        <v>0.6</v>
      </c>
      <c r="E96">
        <v>0.2</v>
      </c>
      <c r="F96" t="s">
        <v>248</v>
      </c>
      <c r="G96">
        <v>0.2</v>
      </c>
      <c r="H96" t="s">
        <v>102</v>
      </c>
      <c r="I96">
        <v>0.6</v>
      </c>
      <c r="J96" t="s">
        <v>236</v>
      </c>
      <c r="K96" t="s">
        <v>228</v>
      </c>
      <c r="L96">
        <v>12</v>
      </c>
      <c r="M96">
        <v>100</v>
      </c>
      <c r="N96" t="s">
        <v>74</v>
      </c>
    </row>
    <row r="97" spans="1:14" x14ac:dyDescent="0.25">
      <c r="A97" t="s">
        <v>127</v>
      </c>
      <c r="B97">
        <v>0.4</v>
      </c>
      <c r="C97">
        <v>15</v>
      </c>
      <c r="D97">
        <v>0.75</v>
      </c>
      <c r="E97">
        <v>0.2</v>
      </c>
      <c r="F97" t="s">
        <v>241</v>
      </c>
      <c r="G97">
        <v>7.4999999999999997E-2</v>
      </c>
      <c r="H97" t="s">
        <v>88</v>
      </c>
      <c r="I97">
        <v>0.6</v>
      </c>
      <c r="J97" t="s">
        <v>239</v>
      </c>
      <c r="K97" t="s">
        <v>228</v>
      </c>
      <c r="L97">
        <v>12</v>
      </c>
      <c r="M97">
        <v>100</v>
      </c>
      <c r="N97" t="s">
        <v>74</v>
      </c>
    </row>
    <row r="98" spans="1:14" x14ac:dyDescent="0.25">
      <c r="A98" t="s">
        <v>126</v>
      </c>
      <c r="B98">
        <v>0.7</v>
      </c>
      <c r="C98">
        <v>15</v>
      </c>
      <c r="D98">
        <v>0.75</v>
      </c>
      <c r="E98">
        <v>0.55000000000000004</v>
      </c>
      <c r="F98" t="s">
        <v>247</v>
      </c>
      <c r="G98">
        <v>0.2</v>
      </c>
      <c r="H98" t="s">
        <v>90</v>
      </c>
      <c r="I98">
        <v>0.45</v>
      </c>
      <c r="J98" t="s">
        <v>229</v>
      </c>
      <c r="K98" t="s">
        <v>228</v>
      </c>
      <c r="L98">
        <v>12</v>
      </c>
      <c r="M98">
        <v>100</v>
      </c>
      <c r="N98" t="s">
        <v>74</v>
      </c>
    </row>
    <row r="99" spans="1:14" x14ac:dyDescent="0.25">
      <c r="A99" t="s">
        <v>125</v>
      </c>
      <c r="B99">
        <v>0.4</v>
      </c>
      <c r="C99">
        <v>17</v>
      </c>
      <c r="D99">
        <v>0.85</v>
      </c>
      <c r="E99">
        <v>0.4</v>
      </c>
      <c r="F99" t="s">
        <v>246</v>
      </c>
      <c r="G99">
        <v>0.2</v>
      </c>
      <c r="H99" t="s">
        <v>124</v>
      </c>
      <c r="I99">
        <v>0.35</v>
      </c>
      <c r="J99" t="s">
        <v>239</v>
      </c>
      <c r="K99" t="s">
        <v>238</v>
      </c>
      <c r="L99">
        <v>12</v>
      </c>
      <c r="M99">
        <v>100</v>
      </c>
      <c r="N99" t="s">
        <v>74</v>
      </c>
    </row>
    <row r="100" spans="1:14" x14ac:dyDescent="0.25">
      <c r="A100" t="s">
        <v>123</v>
      </c>
      <c r="B100">
        <v>0.8</v>
      </c>
      <c r="C100">
        <v>8</v>
      </c>
      <c r="D100">
        <v>0.4</v>
      </c>
      <c r="E100">
        <v>0.75</v>
      </c>
      <c r="F100" t="s">
        <v>240</v>
      </c>
      <c r="G100">
        <v>0.2</v>
      </c>
      <c r="H100" t="s">
        <v>94</v>
      </c>
      <c r="I100">
        <v>0.15</v>
      </c>
      <c r="J100" t="s">
        <v>239</v>
      </c>
      <c r="K100" t="s">
        <v>228</v>
      </c>
      <c r="L100">
        <v>17</v>
      </c>
      <c r="M100">
        <v>37</v>
      </c>
      <c r="N100" t="s">
        <v>74</v>
      </c>
    </row>
    <row r="101" spans="1:14" x14ac:dyDescent="0.25">
      <c r="A101" t="s">
        <v>122</v>
      </c>
      <c r="B101">
        <v>0.4</v>
      </c>
      <c r="C101">
        <v>8</v>
      </c>
      <c r="D101">
        <v>0.4</v>
      </c>
      <c r="E101">
        <v>0.55000000000000004</v>
      </c>
      <c r="F101" t="s">
        <v>230</v>
      </c>
      <c r="G101">
        <v>0.15</v>
      </c>
      <c r="H101" t="s">
        <v>86</v>
      </c>
      <c r="I101">
        <v>0.3</v>
      </c>
      <c r="J101" t="s">
        <v>229</v>
      </c>
      <c r="K101" t="s">
        <v>238</v>
      </c>
      <c r="L101">
        <v>17</v>
      </c>
      <c r="M101">
        <v>37</v>
      </c>
      <c r="N101" t="s">
        <v>74</v>
      </c>
    </row>
    <row r="102" spans="1:14" x14ac:dyDescent="0.25">
      <c r="A102" t="s">
        <v>121</v>
      </c>
      <c r="B102">
        <v>0.6</v>
      </c>
      <c r="C102">
        <v>8</v>
      </c>
      <c r="D102">
        <v>0.4</v>
      </c>
      <c r="E102">
        <v>0.15</v>
      </c>
      <c r="F102" t="s">
        <v>235</v>
      </c>
      <c r="G102">
        <v>0.2</v>
      </c>
      <c r="H102" t="s">
        <v>90</v>
      </c>
      <c r="I102">
        <v>0.75</v>
      </c>
      <c r="J102" t="s">
        <v>229</v>
      </c>
      <c r="K102" t="s">
        <v>228</v>
      </c>
      <c r="L102">
        <v>12</v>
      </c>
      <c r="M102">
        <v>100</v>
      </c>
      <c r="N102" t="s">
        <v>74</v>
      </c>
    </row>
    <row r="103" spans="1:14" x14ac:dyDescent="0.25">
      <c r="A103" t="s">
        <v>120</v>
      </c>
      <c r="B103">
        <v>0.5</v>
      </c>
      <c r="C103">
        <v>8</v>
      </c>
      <c r="D103">
        <v>0.8</v>
      </c>
      <c r="E103">
        <v>0.75</v>
      </c>
      <c r="F103" t="s">
        <v>230</v>
      </c>
      <c r="G103">
        <v>0.15</v>
      </c>
      <c r="H103" t="s">
        <v>90</v>
      </c>
      <c r="I103">
        <v>0.2</v>
      </c>
      <c r="J103" t="s">
        <v>229</v>
      </c>
      <c r="K103" t="s">
        <v>231</v>
      </c>
      <c r="L103">
        <v>12</v>
      </c>
      <c r="M103">
        <v>100</v>
      </c>
      <c r="N103" t="s">
        <v>74</v>
      </c>
    </row>
    <row r="104" spans="1:14" x14ac:dyDescent="0.25">
      <c r="A104" t="s">
        <v>119</v>
      </c>
      <c r="B104">
        <v>0.5</v>
      </c>
      <c r="C104">
        <v>8</v>
      </c>
      <c r="D104">
        <v>0.4</v>
      </c>
      <c r="E104">
        <v>0.4</v>
      </c>
      <c r="F104" t="s">
        <v>244</v>
      </c>
      <c r="G104">
        <v>0.2</v>
      </c>
      <c r="H104" t="s">
        <v>86</v>
      </c>
      <c r="I104">
        <v>0.45</v>
      </c>
      <c r="J104" t="s">
        <v>239</v>
      </c>
      <c r="K104" t="s">
        <v>238</v>
      </c>
      <c r="L104">
        <v>17</v>
      </c>
      <c r="M104">
        <v>37</v>
      </c>
      <c r="N104" t="s">
        <v>74</v>
      </c>
    </row>
    <row r="105" spans="1:14" x14ac:dyDescent="0.25">
      <c r="A105" t="s">
        <v>118</v>
      </c>
      <c r="B105">
        <v>0.6</v>
      </c>
      <c r="C105">
        <v>3</v>
      </c>
      <c r="D105">
        <v>0.3</v>
      </c>
      <c r="E105">
        <v>0.7</v>
      </c>
      <c r="F105" t="s">
        <v>230</v>
      </c>
      <c r="G105">
        <v>0.15</v>
      </c>
      <c r="H105" t="s">
        <v>90</v>
      </c>
      <c r="I105">
        <v>0.25</v>
      </c>
      <c r="J105" t="s">
        <v>242</v>
      </c>
      <c r="K105" t="s">
        <v>234</v>
      </c>
      <c r="L105">
        <v>12</v>
      </c>
      <c r="M105">
        <v>100</v>
      </c>
      <c r="N105" t="s">
        <v>74</v>
      </c>
    </row>
    <row r="106" spans="1:14" x14ac:dyDescent="0.25">
      <c r="A106" t="s">
        <v>117</v>
      </c>
      <c r="B106">
        <v>0.4</v>
      </c>
      <c r="C106">
        <v>8</v>
      </c>
      <c r="D106">
        <v>0.8</v>
      </c>
      <c r="E106">
        <v>0.75</v>
      </c>
      <c r="F106" t="s">
        <v>230</v>
      </c>
      <c r="G106">
        <v>0.15</v>
      </c>
      <c r="H106" t="s">
        <v>90</v>
      </c>
      <c r="I106">
        <v>0.2</v>
      </c>
      <c r="J106" t="s">
        <v>229</v>
      </c>
      <c r="K106" t="s">
        <v>234</v>
      </c>
      <c r="L106">
        <v>12</v>
      </c>
      <c r="M106">
        <v>100</v>
      </c>
      <c r="N106" t="s">
        <v>74</v>
      </c>
    </row>
    <row r="107" spans="1:14" x14ac:dyDescent="0.25">
      <c r="A107" t="s">
        <v>116</v>
      </c>
      <c r="B107">
        <v>0.5</v>
      </c>
      <c r="C107">
        <v>3</v>
      </c>
      <c r="D107">
        <v>0.3</v>
      </c>
      <c r="E107">
        <v>0.7</v>
      </c>
      <c r="F107" t="s">
        <v>241</v>
      </c>
      <c r="G107">
        <v>7.4999999999999997E-2</v>
      </c>
      <c r="H107" t="s">
        <v>88</v>
      </c>
      <c r="I107">
        <v>0.3</v>
      </c>
      <c r="J107" t="s">
        <v>242</v>
      </c>
      <c r="K107" t="s">
        <v>231</v>
      </c>
      <c r="L107">
        <v>12</v>
      </c>
      <c r="M107">
        <v>100</v>
      </c>
      <c r="N107" t="s">
        <v>74</v>
      </c>
    </row>
    <row r="108" spans="1:14" x14ac:dyDescent="0.25">
      <c r="A108" t="s">
        <v>115</v>
      </c>
      <c r="B108">
        <v>0.5</v>
      </c>
      <c r="C108">
        <v>3</v>
      </c>
      <c r="D108">
        <v>0.3</v>
      </c>
      <c r="E108">
        <v>0.7</v>
      </c>
      <c r="F108" t="s">
        <v>241</v>
      </c>
      <c r="G108">
        <v>7.4999999999999997E-2</v>
      </c>
      <c r="H108" t="s">
        <v>88</v>
      </c>
      <c r="I108">
        <v>0.25</v>
      </c>
      <c r="J108" t="s">
        <v>229</v>
      </c>
      <c r="K108" t="s">
        <v>231</v>
      </c>
      <c r="L108">
        <v>12</v>
      </c>
      <c r="M108">
        <v>100</v>
      </c>
      <c r="N108" t="s">
        <v>74</v>
      </c>
    </row>
    <row r="109" spans="1:14" x14ac:dyDescent="0.25">
      <c r="A109" t="s">
        <v>114</v>
      </c>
      <c r="B109">
        <v>0.4</v>
      </c>
      <c r="C109">
        <v>8</v>
      </c>
      <c r="D109">
        <v>0.8</v>
      </c>
      <c r="E109">
        <v>0.7</v>
      </c>
      <c r="F109" t="s">
        <v>235</v>
      </c>
      <c r="G109">
        <v>0.2</v>
      </c>
      <c r="H109" t="s">
        <v>88</v>
      </c>
      <c r="I109">
        <v>0.15</v>
      </c>
      <c r="J109" t="s">
        <v>229</v>
      </c>
      <c r="K109" t="s">
        <v>238</v>
      </c>
      <c r="L109">
        <v>12</v>
      </c>
      <c r="M109">
        <v>100</v>
      </c>
      <c r="N109" t="s">
        <v>74</v>
      </c>
    </row>
    <row r="110" spans="1:14" x14ac:dyDescent="0.25">
      <c r="A110" t="s">
        <v>113</v>
      </c>
      <c r="B110">
        <v>0.5</v>
      </c>
      <c r="C110">
        <v>8</v>
      </c>
      <c r="D110">
        <v>0.8</v>
      </c>
      <c r="E110">
        <v>0.75</v>
      </c>
      <c r="F110" t="s">
        <v>230</v>
      </c>
      <c r="G110">
        <v>0.15</v>
      </c>
      <c r="H110" t="s">
        <v>90</v>
      </c>
      <c r="I110">
        <v>0.2</v>
      </c>
      <c r="J110" t="s">
        <v>229</v>
      </c>
      <c r="K110" t="s">
        <v>228</v>
      </c>
      <c r="L110">
        <v>12</v>
      </c>
      <c r="M110">
        <v>100</v>
      </c>
      <c r="N110" t="s">
        <v>74</v>
      </c>
    </row>
    <row r="111" spans="1:14" x14ac:dyDescent="0.25">
      <c r="A111" t="s">
        <v>112</v>
      </c>
      <c r="B111">
        <v>0.5</v>
      </c>
      <c r="C111">
        <v>8</v>
      </c>
      <c r="D111">
        <v>0.5</v>
      </c>
      <c r="E111">
        <v>0.8</v>
      </c>
      <c r="F111" t="s">
        <v>237</v>
      </c>
      <c r="G111">
        <v>0.2</v>
      </c>
      <c r="H111" t="s">
        <v>86</v>
      </c>
      <c r="I111">
        <v>0.1</v>
      </c>
      <c r="J111" t="s">
        <v>239</v>
      </c>
      <c r="K111" t="s">
        <v>234</v>
      </c>
      <c r="L111">
        <v>12</v>
      </c>
      <c r="M111">
        <v>100</v>
      </c>
      <c r="N111" t="s">
        <v>74</v>
      </c>
    </row>
    <row r="112" spans="1:14" x14ac:dyDescent="0.25">
      <c r="A112" t="s">
        <v>111</v>
      </c>
      <c r="B112">
        <v>0.6</v>
      </c>
      <c r="C112">
        <v>3</v>
      </c>
      <c r="D112">
        <v>0.3</v>
      </c>
      <c r="E112">
        <v>0.8</v>
      </c>
      <c r="F112" t="s">
        <v>245</v>
      </c>
      <c r="G112">
        <v>0.05</v>
      </c>
      <c r="H112" t="s">
        <v>90</v>
      </c>
      <c r="I112">
        <v>0.15</v>
      </c>
      <c r="J112" t="s">
        <v>242</v>
      </c>
      <c r="K112" t="s">
        <v>231</v>
      </c>
      <c r="L112">
        <v>12</v>
      </c>
      <c r="M112">
        <v>100</v>
      </c>
      <c r="N112" t="s">
        <v>74</v>
      </c>
    </row>
    <row r="113" spans="1:14" x14ac:dyDescent="0.25">
      <c r="A113" t="s">
        <v>110</v>
      </c>
      <c r="B113">
        <v>0.5</v>
      </c>
      <c r="C113">
        <v>8</v>
      </c>
      <c r="D113">
        <v>0.8</v>
      </c>
      <c r="E113">
        <v>0.75</v>
      </c>
      <c r="F113" t="s">
        <v>241</v>
      </c>
      <c r="G113">
        <v>7.4999999999999997E-2</v>
      </c>
      <c r="H113" t="s">
        <v>88</v>
      </c>
      <c r="I113">
        <v>0.15</v>
      </c>
      <c r="J113" t="s">
        <v>229</v>
      </c>
      <c r="K113" t="s">
        <v>231</v>
      </c>
      <c r="L113">
        <v>12</v>
      </c>
      <c r="M113">
        <v>100</v>
      </c>
      <c r="N113" t="s">
        <v>74</v>
      </c>
    </row>
    <row r="114" spans="1:14" x14ac:dyDescent="0.25">
      <c r="A114" t="s">
        <v>109</v>
      </c>
      <c r="B114">
        <v>0.5</v>
      </c>
      <c r="C114">
        <v>3</v>
      </c>
      <c r="D114">
        <v>0.3</v>
      </c>
      <c r="E114">
        <v>0.75</v>
      </c>
      <c r="F114" t="s">
        <v>230</v>
      </c>
      <c r="G114">
        <v>0.15</v>
      </c>
      <c r="H114" t="s">
        <v>90</v>
      </c>
      <c r="I114">
        <v>0.2</v>
      </c>
      <c r="J114" t="s">
        <v>229</v>
      </c>
      <c r="K114" t="s">
        <v>231</v>
      </c>
      <c r="L114">
        <v>12</v>
      </c>
      <c r="M114">
        <v>100</v>
      </c>
      <c r="N114" t="s">
        <v>74</v>
      </c>
    </row>
    <row r="115" spans="1:14" x14ac:dyDescent="0.25">
      <c r="A115" t="s">
        <v>108</v>
      </c>
      <c r="B115">
        <v>0.4</v>
      </c>
      <c r="C115">
        <v>8</v>
      </c>
      <c r="D115">
        <v>0.8</v>
      </c>
      <c r="E115">
        <v>0.9</v>
      </c>
      <c r="F115" t="s">
        <v>233</v>
      </c>
      <c r="G115">
        <v>7.4999999999999997E-2</v>
      </c>
      <c r="H115" t="s">
        <v>88</v>
      </c>
      <c r="I115">
        <v>0.1</v>
      </c>
      <c r="J115" t="s">
        <v>232</v>
      </c>
      <c r="K115" t="s">
        <v>231</v>
      </c>
      <c r="L115">
        <v>12</v>
      </c>
      <c r="M115">
        <v>100</v>
      </c>
      <c r="N115" t="s">
        <v>74</v>
      </c>
    </row>
    <row r="116" spans="1:14" x14ac:dyDescent="0.25">
      <c r="A116" t="s">
        <v>107</v>
      </c>
      <c r="B116">
        <v>0.5</v>
      </c>
      <c r="C116">
        <v>8</v>
      </c>
      <c r="D116">
        <v>0.8</v>
      </c>
      <c r="E116">
        <v>0.7</v>
      </c>
      <c r="F116" t="s">
        <v>244</v>
      </c>
      <c r="G116">
        <v>0.2</v>
      </c>
      <c r="H116" t="s">
        <v>86</v>
      </c>
      <c r="I116">
        <v>0.2</v>
      </c>
      <c r="J116" t="s">
        <v>239</v>
      </c>
      <c r="K116" t="s">
        <v>228</v>
      </c>
      <c r="L116">
        <v>17</v>
      </c>
      <c r="M116">
        <v>100</v>
      </c>
      <c r="N116" t="s">
        <v>74</v>
      </c>
    </row>
    <row r="117" spans="1:14" x14ac:dyDescent="0.25">
      <c r="A117" t="s">
        <v>106</v>
      </c>
      <c r="B117">
        <v>0.5</v>
      </c>
      <c r="C117">
        <v>8</v>
      </c>
      <c r="D117">
        <v>0.4</v>
      </c>
      <c r="E117">
        <v>0.7</v>
      </c>
      <c r="F117" t="s">
        <v>237</v>
      </c>
      <c r="G117">
        <v>0.2</v>
      </c>
      <c r="H117" t="s">
        <v>86</v>
      </c>
      <c r="I117">
        <v>0.2</v>
      </c>
      <c r="J117" t="s">
        <v>239</v>
      </c>
      <c r="K117" t="s">
        <v>238</v>
      </c>
      <c r="L117">
        <v>17</v>
      </c>
      <c r="M117">
        <v>37</v>
      </c>
      <c r="N117" t="s">
        <v>74</v>
      </c>
    </row>
    <row r="118" spans="1:14" x14ac:dyDescent="0.25">
      <c r="A118" t="s">
        <v>105</v>
      </c>
      <c r="B118">
        <v>0.4</v>
      </c>
      <c r="C118">
        <v>8</v>
      </c>
      <c r="D118">
        <v>0.6</v>
      </c>
      <c r="E118">
        <v>0.65</v>
      </c>
      <c r="F118" t="s">
        <v>237</v>
      </c>
      <c r="G118">
        <v>0.2</v>
      </c>
      <c r="H118" t="s">
        <v>86</v>
      </c>
      <c r="I118">
        <v>0.2</v>
      </c>
      <c r="J118" t="s">
        <v>239</v>
      </c>
      <c r="K118" t="s">
        <v>238</v>
      </c>
      <c r="L118">
        <v>17</v>
      </c>
      <c r="M118">
        <v>37</v>
      </c>
      <c r="N118" t="s">
        <v>74</v>
      </c>
    </row>
    <row r="119" spans="1:14" x14ac:dyDescent="0.25">
      <c r="A119" t="s">
        <v>104</v>
      </c>
      <c r="B119">
        <v>0.4</v>
      </c>
      <c r="C119">
        <v>8</v>
      </c>
      <c r="D119">
        <v>0.4</v>
      </c>
      <c r="E119">
        <v>0.65</v>
      </c>
      <c r="F119" t="s">
        <v>240</v>
      </c>
      <c r="G119">
        <v>0.2</v>
      </c>
      <c r="H119" t="s">
        <v>94</v>
      </c>
      <c r="I119">
        <v>0.2</v>
      </c>
      <c r="J119" t="s">
        <v>239</v>
      </c>
      <c r="K119" t="s">
        <v>238</v>
      </c>
      <c r="L119">
        <v>17</v>
      </c>
      <c r="M119">
        <v>100</v>
      </c>
      <c r="N119" t="s">
        <v>74</v>
      </c>
    </row>
    <row r="120" spans="1:14" x14ac:dyDescent="0.25">
      <c r="A120" t="s">
        <v>103</v>
      </c>
      <c r="B120">
        <v>0.5</v>
      </c>
      <c r="C120">
        <v>8</v>
      </c>
      <c r="D120">
        <v>0.8</v>
      </c>
      <c r="E120">
        <v>0.7</v>
      </c>
      <c r="F120" t="s">
        <v>243</v>
      </c>
      <c r="G120">
        <v>0.1</v>
      </c>
      <c r="H120" t="s">
        <v>102</v>
      </c>
      <c r="I120">
        <v>0.2</v>
      </c>
      <c r="J120" t="s">
        <v>239</v>
      </c>
      <c r="K120" t="s">
        <v>234</v>
      </c>
      <c r="L120">
        <v>12</v>
      </c>
      <c r="M120">
        <v>100</v>
      </c>
      <c r="N120" t="s">
        <v>74</v>
      </c>
    </row>
    <row r="121" spans="1:14" x14ac:dyDescent="0.25">
      <c r="A121" t="s">
        <v>101</v>
      </c>
      <c r="B121">
        <v>0.5</v>
      </c>
      <c r="C121">
        <v>8</v>
      </c>
      <c r="D121">
        <v>0.53300000000000003</v>
      </c>
      <c r="E121">
        <v>0.7</v>
      </c>
      <c r="F121" t="s">
        <v>230</v>
      </c>
      <c r="G121">
        <v>0.15</v>
      </c>
      <c r="H121" t="s">
        <v>86</v>
      </c>
      <c r="I121">
        <v>0.2</v>
      </c>
      <c r="J121" t="s">
        <v>236</v>
      </c>
      <c r="K121" t="s">
        <v>228</v>
      </c>
      <c r="L121">
        <v>12</v>
      </c>
      <c r="M121">
        <v>100</v>
      </c>
      <c r="N121" t="s">
        <v>74</v>
      </c>
    </row>
    <row r="122" spans="1:14" x14ac:dyDescent="0.25">
      <c r="A122" t="s">
        <v>100</v>
      </c>
      <c r="B122">
        <v>0.6</v>
      </c>
      <c r="C122">
        <v>8</v>
      </c>
      <c r="D122">
        <v>0.8</v>
      </c>
      <c r="E122">
        <v>0.65</v>
      </c>
      <c r="F122" t="s">
        <v>233</v>
      </c>
      <c r="G122">
        <v>7.4999999999999997E-2</v>
      </c>
      <c r="H122" t="s">
        <v>88</v>
      </c>
      <c r="I122">
        <v>0.25</v>
      </c>
      <c r="J122" t="s">
        <v>242</v>
      </c>
      <c r="K122" t="s">
        <v>231</v>
      </c>
      <c r="L122">
        <v>12</v>
      </c>
      <c r="M122">
        <v>100</v>
      </c>
      <c r="N122" t="s">
        <v>74</v>
      </c>
    </row>
    <row r="123" spans="1:14" x14ac:dyDescent="0.25">
      <c r="A123" t="s">
        <v>99</v>
      </c>
      <c r="B123">
        <v>0.7</v>
      </c>
      <c r="C123">
        <v>3</v>
      </c>
      <c r="D123">
        <v>0.3</v>
      </c>
      <c r="E123">
        <v>0.85</v>
      </c>
      <c r="F123" t="s">
        <v>233</v>
      </c>
      <c r="G123">
        <v>7.4999999999999997E-2</v>
      </c>
      <c r="H123" t="s">
        <v>88</v>
      </c>
      <c r="I123">
        <v>0.1</v>
      </c>
      <c r="J123" t="s">
        <v>232</v>
      </c>
      <c r="K123" t="s">
        <v>231</v>
      </c>
      <c r="L123">
        <v>12</v>
      </c>
      <c r="M123">
        <v>100</v>
      </c>
      <c r="N123" t="s">
        <v>74</v>
      </c>
    </row>
    <row r="124" spans="1:14" x14ac:dyDescent="0.25">
      <c r="A124" t="s">
        <v>98</v>
      </c>
      <c r="B124">
        <v>0.6</v>
      </c>
      <c r="C124">
        <v>8</v>
      </c>
      <c r="D124">
        <v>0.8</v>
      </c>
      <c r="E124">
        <v>0.7</v>
      </c>
      <c r="F124" t="s">
        <v>235</v>
      </c>
      <c r="G124">
        <v>0.2</v>
      </c>
      <c r="H124" t="s">
        <v>90</v>
      </c>
      <c r="I124">
        <v>0.2</v>
      </c>
      <c r="J124" t="s">
        <v>229</v>
      </c>
      <c r="K124" t="s">
        <v>228</v>
      </c>
      <c r="L124">
        <v>12</v>
      </c>
      <c r="M124">
        <v>37</v>
      </c>
      <c r="N124" t="s">
        <v>74</v>
      </c>
    </row>
    <row r="125" spans="1:14" x14ac:dyDescent="0.25">
      <c r="A125" t="s">
        <v>97</v>
      </c>
      <c r="B125">
        <v>0.4</v>
      </c>
      <c r="C125">
        <v>8</v>
      </c>
      <c r="D125">
        <v>0.4</v>
      </c>
      <c r="E125">
        <v>0.5</v>
      </c>
      <c r="F125" t="s">
        <v>237</v>
      </c>
      <c r="G125">
        <v>0.2</v>
      </c>
      <c r="H125" t="s">
        <v>86</v>
      </c>
      <c r="I125">
        <v>0.35</v>
      </c>
      <c r="J125" t="s">
        <v>239</v>
      </c>
      <c r="K125" t="s">
        <v>238</v>
      </c>
      <c r="L125">
        <v>17</v>
      </c>
      <c r="M125">
        <v>27</v>
      </c>
      <c r="N125" t="s">
        <v>74</v>
      </c>
    </row>
    <row r="126" spans="1:14" x14ac:dyDescent="0.25">
      <c r="A126" t="s">
        <v>96</v>
      </c>
      <c r="B126">
        <v>0.6</v>
      </c>
      <c r="C126">
        <v>3</v>
      </c>
      <c r="D126">
        <v>0.3</v>
      </c>
      <c r="E126">
        <v>0.85</v>
      </c>
      <c r="F126" t="s">
        <v>241</v>
      </c>
      <c r="G126">
        <v>7.4999999999999997E-2</v>
      </c>
      <c r="H126" t="s">
        <v>88</v>
      </c>
      <c r="I126">
        <v>0.1</v>
      </c>
      <c r="J126" t="s">
        <v>229</v>
      </c>
      <c r="K126" t="s">
        <v>234</v>
      </c>
      <c r="L126">
        <v>12</v>
      </c>
      <c r="M126">
        <v>100</v>
      </c>
      <c r="N126" t="s">
        <v>74</v>
      </c>
    </row>
    <row r="127" spans="1:14" x14ac:dyDescent="0.25">
      <c r="A127" t="s">
        <v>95</v>
      </c>
      <c r="B127">
        <v>0.6</v>
      </c>
      <c r="C127">
        <v>8</v>
      </c>
      <c r="D127">
        <v>0.4</v>
      </c>
      <c r="E127">
        <v>0.5</v>
      </c>
      <c r="F127" t="s">
        <v>240</v>
      </c>
      <c r="G127">
        <v>0.2</v>
      </c>
      <c r="H127" t="s">
        <v>94</v>
      </c>
      <c r="I127">
        <v>0.35</v>
      </c>
      <c r="J127" t="s">
        <v>239</v>
      </c>
      <c r="K127" t="s">
        <v>238</v>
      </c>
      <c r="L127">
        <v>17</v>
      </c>
      <c r="M127">
        <v>27</v>
      </c>
      <c r="N127" t="s">
        <v>74</v>
      </c>
    </row>
    <row r="128" spans="1:14" x14ac:dyDescent="0.25">
      <c r="A128" t="s">
        <v>93</v>
      </c>
      <c r="B128">
        <v>0.6</v>
      </c>
      <c r="C128">
        <v>8</v>
      </c>
      <c r="D128">
        <v>0.4</v>
      </c>
      <c r="E128">
        <v>0.5</v>
      </c>
      <c r="F128" t="s">
        <v>235</v>
      </c>
      <c r="G128">
        <v>0.2</v>
      </c>
      <c r="H128" t="s">
        <v>86</v>
      </c>
      <c r="I128">
        <v>0.35</v>
      </c>
      <c r="J128" t="s">
        <v>229</v>
      </c>
      <c r="K128" t="s">
        <v>238</v>
      </c>
      <c r="L128">
        <v>17</v>
      </c>
      <c r="M128">
        <v>32</v>
      </c>
      <c r="N128" t="s">
        <v>74</v>
      </c>
    </row>
    <row r="129" spans="1:14" x14ac:dyDescent="0.25">
      <c r="A129" t="s">
        <v>92</v>
      </c>
      <c r="B129">
        <v>0.5</v>
      </c>
      <c r="C129">
        <v>8</v>
      </c>
      <c r="D129">
        <v>0.53300000000000003</v>
      </c>
      <c r="E129">
        <v>0.55000000000000004</v>
      </c>
      <c r="F129" t="s">
        <v>237</v>
      </c>
      <c r="G129">
        <v>0.2</v>
      </c>
      <c r="H129" t="s">
        <v>90</v>
      </c>
      <c r="I129">
        <v>0.3</v>
      </c>
      <c r="J129" t="s">
        <v>236</v>
      </c>
      <c r="K129" t="s">
        <v>234</v>
      </c>
      <c r="L129">
        <v>12</v>
      </c>
      <c r="M129">
        <v>100</v>
      </c>
      <c r="N129" t="s">
        <v>74</v>
      </c>
    </row>
    <row r="130" spans="1:14" x14ac:dyDescent="0.25">
      <c r="A130" t="s">
        <v>91</v>
      </c>
      <c r="B130">
        <v>0.5</v>
      </c>
      <c r="C130">
        <v>8</v>
      </c>
      <c r="D130">
        <v>0.8</v>
      </c>
      <c r="E130">
        <v>0.7</v>
      </c>
      <c r="F130" t="s">
        <v>235</v>
      </c>
      <c r="G130">
        <v>0.2</v>
      </c>
      <c r="H130" t="s">
        <v>90</v>
      </c>
      <c r="I130">
        <v>0.3</v>
      </c>
      <c r="J130" t="s">
        <v>229</v>
      </c>
      <c r="K130" t="s">
        <v>234</v>
      </c>
      <c r="L130">
        <v>12</v>
      </c>
      <c r="M130">
        <v>100</v>
      </c>
      <c r="N130" t="s">
        <v>74</v>
      </c>
    </row>
    <row r="131" spans="1:14" x14ac:dyDescent="0.25">
      <c r="A131" t="s">
        <v>89</v>
      </c>
      <c r="B131">
        <v>0.5</v>
      </c>
      <c r="C131">
        <v>3</v>
      </c>
      <c r="D131">
        <v>0.3</v>
      </c>
      <c r="E131">
        <v>0.85</v>
      </c>
      <c r="F131" t="s">
        <v>233</v>
      </c>
      <c r="G131">
        <v>7.4999999999999997E-2</v>
      </c>
      <c r="H131" t="s">
        <v>88</v>
      </c>
      <c r="I131">
        <v>0.15</v>
      </c>
      <c r="J131" t="s">
        <v>232</v>
      </c>
      <c r="K131" t="s">
        <v>231</v>
      </c>
      <c r="L131">
        <v>12</v>
      </c>
      <c r="M131">
        <v>100</v>
      </c>
      <c r="N131" t="s">
        <v>74</v>
      </c>
    </row>
    <row r="132" spans="1:14" x14ac:dyDescent="0.25">
      <c r="A132" t="s">
        <v>87</v>
      </c>
      <c r="B132">
        <v>0.4</v>
      </c>
      <c r="C132">
        <v>8</v>
      </c>
      <c r="D132">
        <v>0.8</v>
      </c>
      <c r="E132">
        <v>0.7</v>
      </c>
      <c r="F132" t="s">
        <v>230</v>
      </c>
      <c r="G132">
        <v>0.15</v>
      </c>
      <c r="H132" t="s">
        <v>86</v>
      </c>
      <c r="I132">
        <v>0.15</v>
      </c>
      <c r="J132" t="s">
        <v>229</v>
      </c>
      <c r="K132" t="s">
        <v>228</v>
      </c>
      <c r="L132">
        <v>12</v>
      </c>
      <c r="M132">
        <v>100</v>
      </c>
      <c r="N132" t="s">
        <v>74</v>
      </c>
    </row>
    <row r="133" spans="1:14" x14ac:dyDescent="0.25">
      <c r="A133" t="s">
        <v>85</v>
      </c>
    </row>
    <row r="134" spans="1:14" x14ac:dyDescent="0.25">
      <c r="A134" t="s">
        <v>84</v>
      </c>
      <c r="B134" t="s">
        <v>83</v>
      </c>
      <c r="C134" t="s">
        <v>82</v>
      </c>
      <c r="D134" t="s">
        <v>81</v>
      </c>
      <c r="E134" t="s">
        <v>80</v>
      </c>
      <c r="F134" t="s">
        <v>227</v>
      </c>
      <c r="G134" t="s">
        <v>79</v>
      </c>
      <c r="H134" t="s">
        <v>78</v>
      </c>
      <c r="I134" t="s">
        <v>77</v>
      </c>
      <c r="J134" t="s">
        <v>226</v>
      </c>
      <c r="K134" t="s">
        <v>225</v>
      </c>
      <c r="L134" t="s">
        <v>76</v>
      </c>
      <c r="M134" t="s">
        <v>75</v>
      </c>
      <c r="N134" t="s">
        <v>74</v>
      </c>
    </row>
    <row r="135" spans="1:14" x14ac:dyDescent="0.25">
      <c r="A135" t="s">
        <v>70</v>
      </c>
    </row>
    <row r="136" spans="1:14" x14ac:dyDescent="0.25">
      <c r="A136" t="s">
        <v>73</v>
      </c>
    </row>
    <row r="137" spans="1:14" x14ac:dyDescent="0.25">
      <c r="A137" t="s">
        <v>72</v>
      </c>
    </row>
    <row r="138" spans="1:14" x14ac:dyDescent="0.25">
      <c r="A138" t="s">
        <v>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3"/>
  <sheetViews>
    <sheetView workbookViewId="0">
      <selection activeCell="K89" sqref="K89"/>
    </sheetView>
  </sheetViews>
  <sheetFormatPr defaultRowHeight="15" x14ac:dyDescent="0.25"/>
  <cols>
    <col min="31" max="31" width="11.85546875" bestFit="1" customWidth="1"/>
  </cols>
  <sheetData>
    <row r="1" spans="1:29" x14ac:dyDescent="0.25">
      <c r="A1">
        <v>1</v>
      </c>
      <c r="B1">
        <v>1</v>
      </c>
      <c r="C1">
        <v>1</v>
      </c>
      <c r="D1" t="s">
        <v>5</v>
      </c>
      <c r="E1" t="s">
        <v>342</v>
      </c>
      <c r="F1" t="s">
        <v>331</v>
      </c>
      <c r="G1">
        <v>0.6</v>
      </c>
      <c r="H1">
        <v>100</v>
      </c>
      <c r="I1">
        <v>4</v>
      </c>
      <c r="J1">
        <v>0.125</v>
      </c>
      <c r="K1">
        <v>0.6</v>
      </c>
      <c r="L1">
        <v>292.10000000000002</v>
      </c>
      <c r="M1">
        <v>300.10000000000002</v>
      </c>
      <c r="N1" t="s">
        <v>330</v>
      </c>
    </row>
    <row r="2" spans="1:29" x14ac:dyDescent="0.25">
      <c r="A2">
        <v>1</v>
      </c>
      <c r="B2">
        <v>1</v>
      </c>
      <c r="C2">
        <v>1</v>
      </c>
      <c r="D2" t="s">
        <v>5</v>
      </c>
      <c r="E2" t="s">
        <v>342</v>
      </c>
      <c r="F2" t="s">
        <v>329</v>
      </c>
      <c r="G2">
        <v>0.21659999999999999</v>
      </c>
      <c r="H2">
        <v>0.90080000000000005</v>
      </c>
      <c r="I2">
        <v>3.1833500000000001E-2</v>
      </c>
      <c r="J2">
        <v>1.994192</v>
      </c>
      <c r="K2">
        <v>4.287744</v>
      </c>
      <c r="L2">
        <v>4.2683590000000002</v>
      </c>
      <c r="M2">
        <v>3.2904469999999999</v>
      </c>
      <c r="N2">
        <v>3.0502669999999998</v>
      </c>
      <c r="O2">
        <v>0.75671500000000003</v>
      </c>
      <c r="P2">
        <v>3.0502669999999998</v>
      </c>
      <c r="Q2">
        <v>3.2896510000000001</v>
      </c>
      <c r="R2">
        <v>3.2727659999999998</v>
      </c>
      <c r="S2">
        <v>1.0799989999999999</v>
      </c>
      <c r="T2">
        <v>2118010</v>
      </c>
      <c r="U2">
        <v>2118499.9</v>
      </c>
      <c r="V2">
        <v>2133802</v>
      </c>
      <c r="W2">
        <v>95882.6</v>
      </c>
      <c r="X2">
        <v>777056.1</v>
      </c>
      <c r="Y2">
        <v>776566.2</v>
      </c>
      <c r="Z2">
        <v>777056.1</v>
      </c>
      <c r="AA2">
        <v>134966.39999999999</v>
      </c>
      <c r="AB2">
        <v>121896</v>
      </c>
      <c r="AC2">
        <v>617575.5</v>
      </c>
    </row>
    <row r="3" spans="1:29" x14ac:dyDescent="0.25">
      <c r="A3">
        <v>1</v>
      </c>
      <c r="B3">
        <v>1</v>
      </c>
      <c r="C3">
        <v>1</v>
      </c>
      <c r="D3" t="s">
        <v>5</v>
      </c>
      <c r="E3" t="s">
        <v>342</v>
      </c>
      <c r="F3" t="s">
        <v>328</v>
      </c>
      <c r="G3">
        <v>0.14000000000000001</v>
      </c>
      <c r="H3">
        <v>0.91</v>
      </c>
      <c r="I3">
        <v>2.5999999999999999E-2</v>
      </c>
      <c r="J3">
        <v>1.1499999999999999</v>
      </c>
      <c r="K3">
        <v>0.19</v>
      </c>
      <c r="L3">
        <v>3.5999999999999997E-2</v>
      </c>
      <c r="M3">
        <v>3.5999999999999997E-2</v>
      </c>
      <c r="N3">
        <v>3.5999999999999997E-2</v>
      </c>
      <c r="O3">
        <v>0.7</v>
      </c>
      <c r="P3">
        <v>0.7</v>
      </c>
      <c r="Q3">
        <v>0.7</v>
      </c>
      <c r="R3">
        <v>0.7</v>
      </c>
      <c r="S3">
        <v>0.7</v>
      </c>
      <c r="T3">
        <v>1957200</v>
      </c>
      <c r="U3">
        <v>912000</v>
      </c>
      <c r="V3">
        <v>96600</v>
      </c>
      <c r="W3">
        <v>96600</v>
      </c>
      <c r="X3">
        <v>96600</v>
      </c>
      <c r="Y3">
        <v>840000</v>
      </c>
      <c r="Z3">
        <v>840000</v>
      </c>
      <c r="AA3">
        <v>840000</v>
      </c>
      <c r="AB3">
        <v>840000</v>
      </c>
      <c r="AC3">
        <v>840000</v>
      </c>
    </row>
    <row r="4" spans="1:29" x14ac:dyDescent="0.25">
      <c r="A4">
        <v>1</v>
      </c>
      <c r="B4">
        <v>1</v>
      </c>
      <c r="C4">
        <v>1</v>
      </c>
      <c r="D4" t="s">
        <v>5</v>
      </c>
      <c r="E4" t="s">
        <v>342</v>
      </c>
      <c r="F4" t="s">
        <v>326</v>
      </c>
      <c r="G4">
        <v>0.23</v>
      </c>
      <c r="H4">
        <v>0.88</v>
      </c>
      <c r="I4">
        <v>-999</v>
      </c>
      <c r="J4">
        <v>1.9</v>
      </c>
      <c r="K4">
        <v>0.56000000000000005</v>
      </c>
      <c r="L4">
        <v>0.36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2100000</v>
      </c>
      <c r="U4">
        <v>1773000</v>
      </c>
      <c r="V4">
        <v>1545600</v>
      </c>
      <c r="W4">
        <v>-999</v>
      </c>
      <c r="X4">
        <v>-999</v>
      </c>
      <c r="Y4">
        <v>-999</v>
      </c>
      <c r="Z4">
        <v>-999</v>
      </c>
      <c r="AA4">
        <v>-999</v>
      </c>
      <c r="AB4">
        <v>-999</v>
      </c>
      <c r="AC4">
        <v>-999</v>
      </c>
    </row>
    <row r="5" spans="1:29" x14ac:dyDescent="0.25">
      <c r="A5">
        <v>1</v>
      </c>
      <c r="B5">
        <v>2</v>
      </c>
      <c r="C5">
        <v>1</v>
      </c>
      <c r="D5" t="s">
        <v>5</v>
      </c>
      <c r="E5" t="s">
        <v>341</v>
      </c>
      <c r="F5" t="s">
        <v>331</v>
      </c>
      <c r="G5">
        <v>0.7</v>
      </c>
      <c r="H5">
        <v>30</v>
      </c>
      <c r="I5">
        <v>1.2</v>
      </c>
      <c r="J5">
        <v>0.2</v>
      </c>
      <c r="K5">
        <v>0.25</v>
      </c>
      <c r="L5">
        <v>292.10000000000002</v>
      </c>
      <c r="M5">
        <v>310.10000000000002</v>
      </c>
      <c r="N5" t="s">
        <v>330</v>
      </c>
    </row>
    <row r="6" spans="1:29" x14ac:dyDescent="0.25">
      <c r="A6">
        <v>1</v>
      </c>
      <c r="B6">
        <v>2</v>
      </c>
      <c r="C6">
        <v>1</v>
      </c>
      <c r="D6" t="s">
        <v>5</v>
      </c>
      <c r="E6" t="s">
        <v>341</v>
      </c>
      <c r="F6" t="s">
        <v>329</v>
      </c>
      <c r="G6">
        <v>0.21659999999999999</v>
      </c>
      <c r="H6">
        <v>0.90080000000000005</v>
      </c>
      <c r="I6">
        <v>3.1833500000000001E-2</v>
      </c>
      <c r="J6">
        <v>1.994192</v>
      </c>
      <c r="K6">
        <v>4.287744</v>
      </c>
      <c r="L6">
        <v>4.2683590000000002</v>
      </c>
      <c r="M6">
        <v>3.2904469999999999</v>
      </c>
      <c r="N6">
        <v>3.0502669999999998</v>
      </c>
      <c r="O6">
        <v>0.75671500000000003</v>
      </c>
      <c r="P6">
        <v>3.0502669999999998</v>
      </c>
      <c r="Q6">
        <v>3.2896510000000001</v>
      </c>
      <c r="R6">
        <v>3.2727659999999998</v>
      </c>
      <c r="S6">
        <v>1.0799989999999999</v>
      </c>
      <c r="T6">
        <v>2118010</v>
      </c>
      <c r="U6">
        <v>2118499.9</v>
      </c>
      <c r="V6">
        <v>2133802</v>
      </c>
      <c r="W6">
        <v>95882.6</v>
      </c>
      <c r="X6">
        <v>777056.1</v>
      </c>
      <c r="Y6">
        <v>776566.2</v>
      </c>
      <c r="Z6">
        <v>777056.1</v>
      </c>
      <c r="AA6">
        <v>134966.39999999999</v>
      </c>
      <c r="AB6">
        <v>121896</v>
      </c>
      <c r="AC6">
        <v>617575.5</v>
      </c>
    </row>
    <row r="7" spans="1:29" x14ac:dyDescent="0.25">
      <c r="A7">
        <v>1</v>
      </c>
      <c r="B7">
        <v>2</v>
      </c>
      <c r="C7">
        <v>1</v>
      </c>
      <c r="D7" t="s">
        <v>5</v>
      </c>
      <c r="E7" t="s">
        <v>341</v>
      </c>
      <c r="F7" t="s">
        <v>328</v>
      </c>
      <c r="G7">
        <v>0.14000000000000001</v>
      </c>
      <c r="H7">
        <v>0.91</v>
      </c>
      <c r="I7">
        <v>2.5999999999999999E-2</v>
      </c>
      <c r="J7">
        <v>1.1499999999999999</v>
      </c>
      <c r="K7">
        <v>0.19</v>
      </c>
      <c r="L7">
        <v>3.5999999999999997E-2</v>
      </c>
      <c r="M7">
        <v>3.5999999999999997E-2</v>
      </c>
      <c r="N7">
        <v>3.5999999999999997E-2</v>
      </c>
      <c r="O7">
        <v>0.7</v>
      </c>
      <c r="P7">
        <v>0.7</v>
      </c>
      <c r="Q7">
        <v>0.7</v>
      </c>
      <c r="R7">
        <v>0.7</v>
      </c>
      <c r="S7">
        <v>0.7</v>
      </c>
      <c r="T7">
        <v>1957200</v>
      </c>
      <c r="U7">
        <v>912000</v>
      </c>
      <c r="V7">
        <v>96600</v>
      </c>
      <c r="W7">
        <v>96600</v>
      </c>
      <c r="X7">
        <v>96600</v>
      </c>
      <c r="Y7">
        <v>840000</v>
      </c>
      <c r="Z7">
        <v>840000</v>
      </c>
      <c r="AA7">
        <v>840000</v>
      </c>
      <c r="AB7">
        <v>840000</v>
      </c>
      <c r="AC7">
        <v>840000</v>
      </c>
    </row>
    <row r="8" spans="1:29" x14ac:dyDescent="0.25">
      <c r="A8">
        <v>1</v>
      </c>
      <c r="B8">
        <v>2</v>
      </c>
      <c r="C8">
        <v>1</v>
      </c>
      <c r="D8" t="s">
        <v>5</v>
      </c>
      <c r="E8" t="s">
        <v>341</v>
      </c>
      <c r="F8" t="s">
        <v>326</v>
      </c>
      <c r="G8">
        <v>0.13</v>
      </c>
      <c r="H8">
        <v>0.91</v>
      </c>
      <c r="I8">
        <v>-999</v>
      </c>
      <c r="J8">
        <v>1.67</v>
      </c>
      <c r="K8">
        <v>0.55789999999999995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2060500</v>
      </c>
      <c r="U8">
        <v>1712300</v>
      </c>
      <c r="V8">
        <v>-999</v>
      </c>
      <c r="W8">
        <v>-999</v>
      </c>
      <c r="X8">
        <v>-999</v>
      </c>
      <c r="Y8">
        <v>-999</v>
      </c>
      <c r="Z8">
        <v>-999</v>
      </c>
      <c r="AA8">
        <v>-999</v>
      </c>
      <c r="AB8">
        <v>-999</v>
      </c>
      <c r="AC8">
        <v>-999</v>
      </c>
    </row>
    <row r="9" spans="1:29" x14ac:dyDescent="0.25">
      <c r="A9">
        <v>1</v>
      </c>
      <c r="B9">
        <v>3</v>
      </c>
      <c r="C9">
        <v>1</v>
      </c>
      <c r="D9" t="s">
        <v>5</v>
      </c>
      <c r="E9" t="s">
        <v>340</v>
      </c>
      <c r="F9" t="s">
        <v>331</v>
      </c>
      <c r="G9">
        <v>0.5</v>
      </c>
      <c r="H9">
        <v>14</v>
      </c>
      <c r="I9">
        <v>0.7</v>
      </c>
      <c r="J9">
        <v>0.8</v>
      </c>
      <c r="K9">
        <v>0.25</v>
      </c>
      <c r="L9">
        <v>290.10000000000002</v>
      </c>
      <c r="M9">
        <v>310.10000000000002</v>
      </c>
      <c r="N9" t="s">
        <v>330</v>
      </c>
    </row>
    <row r="10" spans="1:29" x14ac:dyDescent="0.25">
      <c r="A10">
        <v>1</v>
      </c>
      <c r="B10">
        <v>3</v>
      </c>
      <c r="C10">
        <v>1</v>
      </c>
      <c r="D10" t="s">
        <v>5</v>
      </c>
      <c r="E10" t="s">
        <v>340</v>
      </c>
      <c r="F10" t="s">
        <v>329</v>
      </c>
      <c r="G10">
        <v>0.21659999999999999</v>
      </c>
      <c r="H10">
        <v>0.90080000000000005</v>
      </c>
      <c r="I10">
        <v>3.1833500000000001E-2</v>
      </c>
      <c r="J10">
        <v>1.994192</v>
      </c>
      <c r="K10">
        <v>4.287744</v>
      </c>
      <c r="L10">
        <v>4.2683590000000002</v>
      </c>
      <c r="M10">
        <v>3.2904469999999999</v>
      </c>
      <c r="N10">
        <v>3.0502669999999998</v>
      </c>
      <c r="O10">
        <v>0.75671500000000003</v>
      </c>
      <c r="P10">
        <v>3.0502669999999998</v>
      </c>
      <c r="Q10">
        <v>3.2896510000000001</v>
      </c>
      <c r="R10">
        <v>3.2727659999999998</v>
      </c>
      <c r="S10">
        <v>1.0799989999999999</v>
      </c>
      <c r="T10">
        <v>2118010</v>
      </c>
      <c r="U10">
        <v>2118499.9</v>
      </c>
      <c r="V10">
        <v>2133802</v>
      </c>
      <c r="W10">
        <v>95882.6</v>
      </c>
      <c r="X10">
        <v>777056.1</v>
      </c>
      <c r="Y10">
        <v>776566.2</v>
      </c>
      <c r="Z10">
        <v>777056.1</v>
      </c>
      <c r="AA10">
        <v>134966.39999999999</v>
      </c>
      <c r="AB10">
        <v>121896</v>
      </c>
      <c r="AC10">
        <v>617575.5</v>
      </c>
    </row>
    <row r="11" spans="1:29" x14ac:dyDescent="0.25">
      <c r="A11">
        <v>1</v>
      </c>
      <c r="B11">
        <v>3</v>
      </c>
      <c r="C11">
        <v>1</v>
      </c>
      <c r="D11" t="s">
        <v>5</v>
      </c>
      <c r="E11" t="s">
        <v>340</v>
      </c>
      <c r="F11" t="s">
        <v>328</v>
      </c>
      <c r="G11">
        <v>0.14000000000000001</v>
      </c>
      <c r="H11">
        <v>0.91</v>
      </c>
      <c r="I11">
        <v>2.5999999999999999E-2</v>
      </c>
      <c r="J11">
        <v>1.1499999999999999</v>
      </c>
      <c r="K11">
        <v>0.19</v>
      </c>
      <c r="L11">
        <v>3.5999999999999997E-2</v>
      </c>
      <c r="M11">
        <v>3.5999999999999997E-2</v>
      </c>
      <c r="N11">
        <v>3.5999999999999997E-2</v>
      </c>
      <c r="O11">
        <v>0.7</v>
      </c>
      <c r="P11">
        <v>0.7</v>
      </c>
      <c r="Q11">
        <v>0.7</v>
      </c>
      <c r="R11">
        <v>0.7</v>
      </c>
      <c r="S11">
        <v>0.7</v>
      </c>
      <c r="T11">
        <v>1957200</v>
      </c>
      <c r="U11">
        <v>912000</v>
      </c>
      <c r="V11">
        <v>96600</v>
      </c>
      <c r="W11">
        <v>96600</v>
      </c>
      <c r="X11">
        <v>96600</v>
      </c>
      <c r="Y11">
        <v>840000</v>
      </c>
      <c r="Z11">
        <v>840000</v>
      </c>
      <c r="AA11">
        <v>840000</v>
      </c>
      <c r="AB11">
        <v>840000</v>
      </c>
      <c r="AC11">
        <v>840000</v>
      </c>
    </row>
    <row r="12" spans="1:29" x14ac:dyDescent="0.25">
      <c r="A12">
        <v>1</v>
      </c>
      <c r="B12">
        <v>3</v>
      </c>
      <c r="C12">
        <v>1</v>
      </c>
      <c r="D12" t="s">
        <v>5</v>
      </c>
      <c r="E12" t="s">
        <v>340</v>
      </c>
      <c r="F12" t="s">
        <v>326</v>
      </c>
      <c r="G12">
        <v>0.13</v>
      </c>
      <c r="H12">
        <v>0.91</v>
      </c>
      <c r="I12">
        <v>-999</v>
      </c>
      <c r="J12">
        <v>0.64</v>
      </c>
      <c r="K12">
        <v>0.36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1787100</v>
      </c>
      <c r="U12">
        <v>1545600</v>
      </c>
      <c r="V12">
        <v>-999</v>
      </c>
      <c r="W12">
        <v>-999</v>
      </c>
      <c r="X12">
        <v>-999</v>
      </c>
      <c r="Y12">
        <v>-999</v>
      </c>
      <c r="Z12">
        <v>-999</v>
      </c>
      <c r="AA12">
        <v>-999</v>
      </c>
      <c r="AB12">
        <v>-999</v>
      </c>
      <c r="AC12">
        <v>-999</v>
      </c>
    </row>
    <row r="13" spans="1:29" x14ac:dyDescent="0.25">
      <c r="A13">
        <v>1</v>
      </c>
      <c r="B13">
        <v>4</v>
      </c>
      <c r="C13">
        <v>1</v>
      </c>
      <c r="D13" t="s">
        <v>5</v>
      </c>
      <c r="E13" t="s">
        <v>339</v>
      </c>
      <c r="F13" t="s">
        <v>331</v>
      </c>
      <c r="G13">
        <v>0.8</v>
      </c>
      <c r="H13">
        <v>8</v>
      </c>
      <c r="I13">
        <v>0.4</v>
      </c>
      <c r="J13">
        <v>0.88235300000000005</v>
      </c>
      <c r="K13">
        <v>0.15</v>
      </c>
      <c r="L13">
        <v>290.10000000000002</v>
      </c>
      <c r="M13">
        <v>310.10000000000002</v>
      </c>
      <c r="N13" t="s">
        <v>330</v>
      </c>
    </row>
    <row r="14" spans="1:29" x14ac:dyDescent="0.25">
      <c r="A14">
        <v>1</v>
      </c>
      <c r="B14">
        <v>4</v>
      </c>
      <c r="C14">
        <v>1</v>
      </c>
      <c r="D14" t="s">
        <v>5</v>
      </c>
      <c r="E14" t="s">
        <v>339</v>
      </c>
      <c r="F14" t="s">
        <v>329</v>
      </c>
      <c r="G14">
        <v>0.45119999999999999</v>
      </c>
      <c r="H14">
        <v>0.90959999999999996</v>
      </c>
      <c r="I14">
        <v>9.6325000000000004E-3</v>
      </c>
      <c r="J14">
        <v>1.254813</v>
      </c>
      <c r="K14">
        <v>2.9684520000000001</v>
      </c>
      <c r="L14">
        <v>2.2607330000000001</v>
      </c>
      <c r="M14">
        <v>2.2319019999999998</v>
      </c>
      <c r="N14">
        <v>2.2319019999999998</v>
      </c>
      <c r="O14">
        <v>2.2319019999999998</v>
      </c>
      <c r="P14">
        <v>2.2319019999999998</v>
      </c>
      <c r="Q14">
        <v>2.2319019999999998</v>
      </c>
      <c r="R14">
        <v>2.974431</v>
      </c>
      <c r="S14">
        <v>0.89608600000000005</v>
      </c>
      <c r="T14">
        <v>2352091.2000000002</v>
      </c>
      <c r="U14">
        <v>166899.4</v>
      </c>
      <c r="V14">
        <v>1145250</v>
      </c>
      <c r="W14">
        <v>117279.3</v>
      </c>
      <c r="X14">
        <v>117279.3</v>
      </c>
      <c r="Y14">
        <v>117279.3</v>
      </c>
      <c r="Z14">
        <v>117279.3</v>
      </c>
      <c r="AA14">
        <v>117279.3</v>
      </c>
      <c r="AB14">
        <v>174593.7</v>
      </c>
      <c r="AC14">
        <v>649754.30000000005</v>
      </c>
    </row>
    <row r="15" spans="1:29" x14ac:dyDescent="0.25">
      <c r="A15">
        <v>1</v>
      </c>
      <c r="B15">
        <v>4</v>
      </c>
      <c r="C15">
        <v>1</v>
      </c>
      <c r="D15" t="s">
        <v>5</v>
      </c>
      <c r="E15" t="s">
        <v>339</v>
      </c>
      <c r="F15" t="s">
        <v>328</v>
      </c>
      <c r="G15">
        <v>0.14000000000000001</v>
      </c>
      <c r="H15">
        <v>0.91</v>
      </c>
      <c r="I15">
        <v>1.4200000000000001E-2</v>
      </c>
      <c r="J15">
        <v>1.1499999999999999</v>
      </c>
      <c r="K15">
        <v>0.15</v>
      </c>
      <c r="L15">
        <v>0.15</v>
      </c>
      <c r="M15">
        <v>0.03</v>
      </c>
      <c r="N15">
        <v>0.03</v>
      </c>
      <c r="O15">
        <v>0.03</v>
      </c>
      <c r="P15">
        <v>0.04</v>
      </c>
      <c r="Q15">
        <v>0.04</v>
      </c>
      <c r="R15">
        <v>0.04</v>
      </c>
      <c r="S15">
        <v>0.16</v>
      </c>
      <c r="T15">
        <v>1957200</v>
      </c>
      <c r="U15">
        <v>994000</v>
      </c>
      <c r="V15">
        <v>994000</v>
      </c>
      <c r="W15">
        <v>1206</v>
      </c>
      <c r="X15">
        <v>1206</v>
      </c>
      <c r="Y15">
        <v>1206</v>
      </c>
      <c r="Z15">
        <v>10080</v>
      </c>
      <c r="AA15">
        <v>10080</v>
      </c>
      <c r="AB15">
        <v>10080</v>
      </c>
      <c r="AC15">
        <v>609000</v>
      </c>
    </row>
    <row r="16" spans="1:29" x14ac:dyDescent="0.25">
      <c r="A16">
        <v>1</v>
      </c>
      <c r="B16">
        <v>4</v>
      </c>
      <c r="C16">
        <v>1</v>
      </c>
      <c r="D16" t="s">
        <v>5</v>
      </c>
      <c r="E16" t="s">
        <v>339</v>
      </c>
      <c r="F16" t="s">
        <v>326</v>
      </c>
      <c r="G16">
        <v>0.13</v>
      </c>
      <c r="H16">
        <v>0.91</v>
      </c>
      <c r="I16">
        <v>-999</v>
      </c>
      <c r="J16">
        <v>0.64</v>
      </c>
      <c r="K16">
        <v>0.36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1787100</v>
      </c>
      <c r="U16">
        <v>1545600</v>
      </c>
      <c r="V16">
        <v>-999</v>
      </c>
      <c r="W16">
        <v>-999</v>
      </c>
      <c r="X16">
        <v>-999</v>
      </c>
      <c r="Y16">
        <v>-999</v>
      </c>
      <c r="Z16">
        <v>-999</v>
      </c>
      <c r="AA16">
        <v>-999</v>
      </c>
      <c r="AB16">
        <v>-999</v>
      </c>
      <c r="AC16">
        <v>-999</v>
      </c>
    </row>
    <row r="17" spans="1:29" x14ac:dyDescent="0.25">
      <c r="A17">
        <v>2</v>
      </c>
      <c r="B17">
        <v>1</v>
      </c>
      <c r="C17">
        <v>1</v>
      </c>
      <c r="D17" t="s">
        <v>9</v>
      </c>
      <c r="E17" t="s">
        <v>6</v>
      </c>
      <c r="F17" t="s">
        <v>331</v>
      </c>
      <c r="G17">
        <v>0.6</v>
      </c>
      <c r="H17">
        <v>200</v>
      </c>
      <c r="I17">
        <v>8</v>
      </c>
      <c r="J17">
        <v>0.33333299999999999</v>
      </c>
      <c r="K17">
        <v>0.85</v>
      </c>
      <c r="L17">
        <v>292.10000000000002</v>
      </c>
      <c r="M17">
        <v>310.10000000000002</v>
      </c>
      <c r="N17" t="s">
        <v>330</v>
      </c>
    </row>
    <row r="18" spans="1:29" x14ac:dyDescent="0.25">
      <c r="A18">
        <v>2</v>
      </c>
      <c r="B18">
        <v>1</v>
      </c>
      <c r="C18">
        <v>1</v>
      </c>
      <c r="D18" t="s">
        <v>9</v>
      </c>
      <c r="E18" t="s">
        <v>6</v>
      </c>
      <c r="F18" t="s">
        <v>329</v>
      </c>
      <c r="G18">
        <v>0.21659999999999999</v>
      </c>
      <c r="H18">
        <v>0.90080000000000005</v>
      </c>
      <c r="I18">
        <v>3.1833500000000001E-2</v>
      </c>
      <c r="J18">
        <v>1.994192</v>
      </c>
      <c r="K18">
        <v>4.287744</v>
      </c>
      <c r="L18">
        <v>4.2683590000000002</v>
      </c>
      <c r="M18">
        <v>3.2904469999999999</v>
      </c>
      <c r="N18">
        <v>3.0502669999999998</v>
      </c>
      <c r="O18">
        <v>0.75671500000000003</v>
      </c>
      <c r="P18">
        <v>3.0502669999999998</v>
      </c>
      <c r="Q18">
        <v>3.2896510000000001</v>
      </c>
      <c r="R18">
        <v>3.2727659999999998</v>
      </c>
      <c r="S18">
        <v>1.0799989999999999</v>
      </c>
      <c r="T18">
        <v>2118010</v>
      </c>
      <c r="U18">
        <v>2118499.9</v>
      </c>
      <c r="V18">
        <v>2133802</v>
      </c>
      <c r="W18">
        <v>95882.6</v>
      </c>
      <c r="X18">
        <v>777056.1</v>
      </c>
      <c r="Y18">
        <v>776566.2</v>
      </c>
      <c r="Z18">
        <v>777056.1</v>
      </c>
      <c r="AA18">
        <v>134966.39999999999</v>
      </c>
      <c r="AB18">
        <v>121896</v>
      </c>
      <c r="AC18">
        <v>617575.5</v>
      </c>
    </row>
    <row r="19" spans="1:29" x14ac:dyDescent="0.25">
      <c r="A19">
        <v>2</v>
      </c>
      <c r="B19">
        <v>1</v>
      </c>
      <c r="C19">
        <v>1</v>
      </c>
      <c r="D19" t="s">
        <v>9</v>
      </c>
      <c r="E19" t="s">
        <v>6</v>
      </c>
      <c r="F19" t="s">
        <v>328</v>
      </c>
      <c r="G19">
        <v>0.14000000000000001</v>
      </c>
      <c r="H19">
        <v>0.91</v>
      </c>
      <c r="I19">
        <v>2.5999999999999999E-2</v>
      </c>
      <c r="J19">
        <v>1.1499999999999999</v>
      </c>
      <c r="K19">
        <v>0.19</v>
      </c>
      <c r="L19">
        <v>3.5999999999999997E-2</v>
      </c>
      <c r="M19">
        <v>3.5999999999999997E-2</v>
      </c>
      <c r="N19">
        <v>3.5999999999999997E-2</v>
      </c>
      <c r="O19">
        <v>0.7</v>
      </c>
      <c r="P19">
        <v>0.7</v>
      </c>
      <c r="Q19">
        <v>0.7</v>
      </c>
      <c r="R19">
        <v>0.7</v>
      </c>
      <c r="S19">
        <v>0.7</v>
      </c>
      <c r="T19">
        <v>1957200</v>
      </c>
      <c r="U19">
        <v>912000</v>
      </c>
      <c r="V19">
        <v>96600</v>
      </c>
      <c r="W19">
        <v>96600</v>
      </c>
      <c r="X19">
        <v>96600</v>
      </c>
      <c r="Y19">
        <v>840000</v>
      </c>
      <c r="Z19">
        <v>840000</v>
      </c>
      <c r="AA19">
        <v>840000</v>
      </c>
      <c r="AB19">
        <v>840000</v>
      </c>
      <c r="AC19">
        <v>840000</v>
      </c>
    </row>
    <row r="20" spans="1:29" x14ac:dyDescent="0.25">
      <c r="A20">
        <v>2</v>
      </c>
      <c r="B20">
        <v>1</v>
      </c>
      <c r="C20">
        <v>1</v>
      </c>
      <c r="D20" t="s">
        <v>9</v>
      </c>
      <c r="E20" t="s">
        <v>6</v>
      </c>
      <c r="F20" t="s">
        <v>326</v>
      </c>
      <c r="G20">
        <v>0.23</v>
      </c>
      <c r="H20">
        <v>0.88</v>
      </c>
      <c r="I20">
        <v>-999</v>
      </c>
      <c r="J20">
        <v>1.9</v>
      </c>
      <c r="K20">
        <v>0.56000000000000005</v>
      </c>
      <c r="L20">
        <v>0.36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2100000</v>
      </c>
      <c r="U20">
        <v>1773000</v>
      </c>
      <c r="V20">
        <v>1545600</v>
      </c>
      <c r="W20">
        <v>-999</v>
      </c>
      <c r="X20">
        <v>-999</v>
      </c>
      <c r="Y20">
        <v>-999</v>
      </c>
      <c r="Z20">
        <v>-999</v>
      </c>
      <c r="AA20">
        <v>-999</v>
      </c>
      <c r="AB20">
        <v>-999</v>
      </c>
      <c r="AC20">
        <v>-999</v>
      </c>
    </row>
    <row r="21" spans="1:29" x14ac:dyDescent="0.25">
      <c r="A21">
        <v>2</v>
      </c>
      <c r="B21">
        <v>2</v>
      </c>
      <c r="C21">
        <v>1</v>
      </c>
      <c r="D21" t="s">
        <v>9</v>
      </c>
      <c r="E21" t="s">
        <v>345</v>
      </c>
      <c r="F21" t="s">
        <v>331</v>
      </c>
      <c r="G21">
        <v>0.6</v>
      </c>
      <c r="H21">
        <v>45</v>
      </c>
      <c r="I21">
        <v>1.8</v>
      </c>
      <c r="J21">
        <v>0.33333299999999999</v>
      </c>
      <c r="K21">
        <v>0.7</v>
      </c>
      <c r="L21">
        <v>290.10000000000002</v>
      </c>
      <c r="M21">
        <v>310.10000000000002</v>
      </c>
      <c r="N21" t="s">
        <v>330</v>
      </c>
    </row>
    <row r="22" spans="1:29" x14ac:dyDescent="0.25">
      <c r="A22">
        <v>2</v>
      </c>
      <c r="B22">
        <v>2</v>
      </c>
      <c r="C22">
        <v>1</v>
      </c>
      <c r="D22" t="s">
        <v>9</v>
      </c>
      <c r="E22" t="s">
        <v>345</v>
      </c>
      <c r="F22" t="s">
        <v>329</v>
      </c>
      <c r="G22">
        <v>0.25919999999999999</v>
      </c>
      <c r="H22">
        <v>0.90959999999999996</v>
      </c>
      <c r="I22">
        <v>2.8566999999999999E-2</v>
      </c>
      <c r="J22">
        <v>2.0295109999999998</v>
      </c>
      <c r="K22">
        <v>6.1459229999999998</v>
      </c>
      <c r="L22">
        <v>5.8496730000000001</v>
      </c>
      <c r="M22">
        <v>6.2115910000000003</v>
      </c>
      <c r="N22">
        <v>4.7746139999999997</v>
      </c>
      <c r="O22">
        <v>0.65820199999999995</v>
      </c>
      <c r="P22">
        <v>4.7746139999999997</v>
      </c>
      <c r="Q22">
        <v>5.6975809999999996</v>
      </c>
      <c r="R22">
        <v>5.8490539999999998</v>
      </c>
      <c r="S22">
        <v>1.8081370000000001</v>
      </c>
      <c r="T22">
        <v>1523581.8</v>
      </c>
      <c r="U22">
        <v>1524673.7</v>
      </c>
      <c r="V22">
        <v>166268.6</v>
      </c>
      <c r="W22">
        <v>917579.1</v>
      </c>
      <c r="X22">
        <v>771964.5</v>
      </c>
      <c r="Y22">
        <v>770872.6</v>
      </c>
      <c r="Z22">
        <v>771964.5</v>
      </c>
      <c r="AA22">
        <v>226938.1</v>
      </c>
      <c r="AB22">
        <v>203989.7</v>
      </c>
      <c r="AC22">
        <v>628112.19999999995</v>
      </c>
    </row>
    <row r="23" spans="1:29" x14ac:dyDescent="0.25">
      <c r="A23">
        <v>2</v>
      </c>
      <c r="B23">
        <v>2</v>
      </c>
      <c r="C23">
        <v>1</v>
      </c>
      <c r="D23" t="s">
        <v>9</v>
      </c>
      <c r="E23" t="s">
        <v>345</v>
      </c>
      <c r="F23" t="s">
        <v>328</v>
      </c>
      <c r="G23">
        <v>0.23</v>
      </c>
      <c r="H23">
        <v>0.9</v>
      </c>
      <c r="I23">
        <v>1.47E-2</v>
      </c>
      <c r="J23">
        <v>1.2</v>
      </c>
      <c r="K23">
        <v>0.03</v>
      </c>
      <c r="L23">
        <v>0.15</v>
      </c>
      <c r="M23">
        <v>0.03</v>
      </c>
      <c r="N23">
        <v>0.03</v>
      </c>
      <c r="O23">
        <v>0.03</v>
      </c>
      <c r="P23">
        <v>0.04</v>
      </c>
      <c r="Q23">
        <v>0.04</v>
      </c>
      <c r="R23">
        <v>0.04</v>
      </c>
      <c r="S23">
        <v>0.16</v>
      </c>
      <c r="T23">
        <v>1700000</v>
      </c>
      <c r="U23">
        <v>1206</v>
      </c>
      <c r="V23">
        <v>994000</v>
      </c>
      <c r="W23">
        <v>1206</v>
      </c>
      <c r="X23">
        <v>1206</v>
      </c>
      <c r="Y23">
        <v>1206</v>
      </c>
      <c r="Z23">
        <v>10080</v>
      </c>
      <c r="AA23">
        <v>10080</v>
      </c>
      <c r="AB23">
        <v>10080</v>
      </c>
      <c r="AC23">
        <v>609000</v>
      </c>
    </row>
    <row r="24" spans="1:29" x14ac:dyDescent="0.25">
      <c r="A24">
        <v>2</v>
      </c>
      <c r="B24">
        <v>2</v>
      </c>
      <c r="C24">
        <v>1</v>
      </c>
      <c r="D24" t="s">
        <v>9</v>
      </c>
      <c r="E24" t="s">
        <v>345</v>
      </c>
      <c r="F24" t="s">
        <v>326</v>
      </c>
      <c r="G24">
        <v>0.23</v>
      </c>
      <c r="H24">
        <v>0.88</v>
      </c>
      <c r="I24">
        <v>-999</v>
      </c>
      <c r="J24">
        <v>1.9</v>
      </c>
      <c r="K24">
        <v>0.56000000000000005</v>
      </c>
      <c r="L24">
        <v>0.36</v>
      </c>
      <c r="M24">
        <v>-999</v>
      </c>
      <c r="N24">
        <v>-999</v>
      </c>
      <c r="O24">
        <v>-999</v>
      </c>
      <c r="P24">
        <v>-999</v>
      </c>
      <c r="Q24">
        <v>-999</v>
      </c>
      <c r="R24">
        <v>-999</v>
      </c>
      <c r="S24">
        <v>-999</v>
      </c>
      <c r="T24">
        <v>2100000</v>
      </c>
      <c r="U24">
        <v>1773000</v>
      </c>
      <c r="V24">
        <v>1545600</v>
      </c>
      <c r="W24">
        <v>-999</v>
      </c>
      <c r="X24">
        <v>-999</v>
      </c>
      <c r="Y24">
        <v>-999</v>
      </c>
      <c r="Z24">
        <v>-999</v>
      </c>
      <c r="AA24">
        <v>-999</v>
      </c>
      <c r="AB24">
        <v>-999</v>
      </c>
      <c r="AC24">
        <v>-999</v>
      </c>
    </row>
    <row r="25" spans="1:29" x14ac:dyDescent="0.25">
      <c r="A25">
        <v>2</v>
      </c>
      <c r="B25">
        <v>3</v>
      </c>
      <c r="C25">
        <v>1</v>
      </c>
      <c r="D25" t="s">
        <v>9</v>
      </c>
      <c r="E25" t="s">
        <v>344</v>
      </c>
      <c r="F25" t="s">
        <v>331</v>
      </c>
      <c r="G25">
        <v>0.6</v>
      </c>
      <c r="H25">
        <v>15</v>
      </c>
      <c r="I25">
        <v>0.6</v>
      </c>
      <c r="J25">
        <v>0.66666700000000001</v>
      </c>
      <c r="K25">
        <v>0.55000000000000004</v>
      </c>
      <c r="L25">
        <v>290.10000000000002</v>
      </c>
      <c r="M25">
        <v>310.10000000000002</v>
      </c>
      <c r="N25" t="s">
        <v>330</v>
      </c>
    </row>
    <row r="26" spans="1:29" x14ac:dyDescent="0.25">
      <c r="A26">
        <v>2</v>
      </c>
      <c r="B26">
        <v>3</v>
      </c>
      <c r="C26">
        <v>1</v>
      </c>
      <c r="D26" t="s">
        <v>9</v>
      </c>
      <c r="E26" t="s">
        <v>344</v>
      </c>
      <c r="F26" t="s">
        <v>329</v>
      </c>
      <c r="G26">
        <v>0.25919999999999999</v>
      </c>
      <c r="H26">
        <v>0.90959999999999996</v>
      </c>
      <c r="I26">
        <v>2.8566999999999999E-2</v>
      </c>
      <c r="J26">
        <v>2.0295109999999998</v>
      </c>
      <c r="K26">
        <v>6.1459229999999998</v>
      </c>
      <c r="L26">
        <v>5.8496730000000001</v>
      </c>
      <c r="M26">
        <v>6.2115910000000003</v>
      </c>
      <c r="N26">
        <v>4.7746139999999997</v>
      </c>
      <c r="O26">
        <v>0.65820199999999995</v>
      </c>
      <c r="P26">
        <v>4.7746139999999997</v>
      </c>
      <c r="Q26">
        <v>5.6975809999999996</v>
      </c>
      <c r="R26">
        <v>5.8490539999999998</v>
      </c>
      <c r="S26">
        <v>1.8081370000000001</v>
      </c>
      <c r="T26">
        <v>1523581.8</v>
      </c>
      <c r="U26">
        <v>1524673.7</v>
      </c>
      <c r="V26">
        <v>166268.6</v>
      </c>
      <c r="W26">
        <v>917579.1</v>
      </c>
      <c r="X26">
        <v>771964.5</v>
      </c>
      <c r="Y26">
        <v>770872.6</v>
      </c>
      <c r="Z26">
        <v>771964.5</v>
      </c>
      <c r="AA26">
        <v>226938.1</v>
      </c>
      <c r="AB26">
        <v>203989.7</v>
      </c>
      <c r="AC26">
        <v>628112.19999999995</v>
      </c>
    </row>
    <row r="27" spans="1:29" x14ac:dyDescent="0.25">
      <c r="A27">
        <v>2</v>
      </c>
      <c r="B27">
        <v>3</v>
      </c>
      <c r="C27">
        <v>1</v>
      </c>
      <c r="D27" t="s">
        <v>9</v>
      </c>
      <c r="E27" t="s">
        <v>344</v>
      </c>
      <c r="F27" t="s">
        <v>328</v>
      </c>
      <c r="G27">
        <v>0.23</v>
      </c>
      <c r="H27">
        <v>0.9</v>
      </c>
      <c r="I27">
        <v>1.47E-2</v>
      </c>
      <c r="J27">
        <v>1.2</v>
      </c>
      <c r="K27">
        <v>0.03</v>
      </c>
      <c r="L27">
        <v>0.15</v>
      </c>
      <c r="M27">
        <v>0.03</v>
      </c>
      <c r="N27">
        <v>0.03</v>
      </c>
      <c r="O27">
        <v>0.03</v>
      </c>
      <c r="P27">
        <v>0.04</v>
      </c>
      <c r="Q27">
        <v>0.04</v>
      </c>
      <c r="R27">
        <v>0.04</v>
      </c>
      <c r="S27">
        <v>0.16</v>
      </c>
      <c r="T27">
        <v>1700000</v>
      </c>
      <c r="U27">
        <v>1206</v>
      </c>
      <c r="V27">
        <v>994000</v>
      </c>
      <c r="W27">
        <v>1206</v>
      </c>
      <c r="X27">
        <v>1206</v>
      </c>
      <c r="Y27">
        <v>1206</v>
      </c>
      <c r="Z27">
        <v>10080</v>
      </c>
      <c r="AA27">
        <v>10080</v>
      </c>
      <c r="AB27">
        <v>10080</v>
      </c>
      <c r="AC27">
        <v>609000</v>
      </c>
    </row>
    <row r="28" spans="1:29" x14ac:dyDescent="0.25">
      <c r="A28">
        <v>2</v>
      </c>
      <c r="B28">
        <v>3</v>
      </c>
      <c r="C28">
        <v>1</v>
      </c>
      <c r="D28" t="s">
        <v>9</v>
      </c>
      <c r="E28" t="s">
        <v>344</v>
      </c>
      <c r="F28" t="s">
        <v>326</v>
      </c>
      <c r="G28">
        <v>0.13</v>
      </c>
      <c r="H28">
        <v>0.91</v>
      </c>
      <c r="I28">
        <v>-999</v>
      </c>
      <c r="J28">
        <v>1.67</v>
      </c>
      <c r="K28">
        <v>0.55789999999999995</v>
      </c>
      <c r="L28">
        <v>-999</v>
      </c>
      <c r="M28">
        <v>-999</v>
      </c>
      <c r="N28">
        <v>-999</v>
      </c>
      <c r="O28">
        <v>-999</v>
      </c>
      <c r="P28">
        <v>-999</v>
      </c>
      <c r="Q28">
        <v>-999</v>
      </c>
      <c r="R28">
        <v>-999</v>
      </c>
      <c r="S28">
        <v>-999</v>
      </c>
      <c r="T28">
        <v>2060500</v>
      </c>
      <c r="U28">
        <v>1712300</v>
      </c>
      <c r="V28">
        <v>-999</v>
      </c>
      <c r="W28">
        <v>-999</v>
      </c>
      <c r="X28">
        <v>-999</v>
      </c>
      <c r="Y28">
        <v>-999</v>
      </c>
      <c r="Z28">
        <v>-999</v>
      </c>
      <c r="AA28">
        <v>-999</v>
      </c>
      <c r="AB28">
        <v>-999</v>
      </c>
      <c r="AC28">
        <v>-999</v>
      </c>
    </row>
    <row r="29" spans="1:29" x14ac:dyDescent="0.25">
      <c r="A29">
        <v>2</v>
      </c>
      <c r="B29">
        <v>4</v>
      </c>
      <c r="C29">
        <v>1</v>
      </c>
      <c r="D29" t="s">
        <v>9</v>
      </c>
      <c r="E29" t="s">
        <v>343</v>
      </c>
      <c r="F29" t="s">
        <v>331</v>
      </c>
      <c r="G29">
        <v>0.4</v>
      </c>
      <c r="H29">
        <v>8</v>
      </c>
      <c r="I29">
        <v>0.4</v>
      </c>
      <c r="J29">
        <v>0.78571400000000002</v>
      </c>
      <c r="K29">
        <v>0.3</v>
      </c>
      <c r="L29">
        <v>290.10000000000002</v>
      </c>
      <c r="M29">
        <v>310.10000000000002</v>
      </c>
      <c r="N29" t="s">
        <v>330</v>
      </c>
    </row>
    <row r="30" spans="1:29" x14ac:dyDescent="0.25">
      <c r="A30">
        <v>2</v>
      </c>
      <c r="B30">
        <v>4</v>
      </c>
      <c r="C30">
        <v>1</v>
      </c>
      <c r="D30" t="s">
        <v>9</v>
      </c>
      <c r="E30" t="s">
        <v>343</v>
      </c>
      <c r="F30" t="s">
        <v>329</v>
      </c>
      <c r="G30">
        <v>0.27629999999999999</v>
      </c>
      <c r="H30">
        <v>0.90895000000000004</v>
      </c>
      <c r="I30">
        <v>2.0503750000000001E-2</v>
      </c>
      <c r="J30">
        <v>1.553833</v>
      </c>
      <c r="K30">
        <v>1.553833</v>
      </c>
      <c r="L30">
        <v>0.430813</v>
      </c>
      <c r="M30">
        <v>0.430813</v>
      </c>
      <c r="N30">
        <v>9.8724999999999993E-2</v>
      </c>
      <c r="O30">
        <v>0.179642</v>
      </c>
      <c r="P30">
        <v>0.10495</v>
      </c>
      <c r="Q30">
        <v>0.10495</v>
      </c>
      <c r="R30">
        <v>1.22797</v>
      </c>
      <c r="S30">
        <v>1.304859</v>
      </c>
      <c r="T30">
        <v>1520763.7</v>
      </c>
      <c r="U30">
        <v>1520763.7</v>
      </c>
      <c r="V30">
        <v>1501632.2</v>
      </c>
      <c r="W30">
        <v>1501632.2</v>
      </c>
      <c r="X30">
        <v>157668.70000000001</v>
      </c>
      <c r="Y30">
        <v>667396</v>
      </c>
      <c r="Z30">
        <v>165110.79999999999</v>
      </c>
      <c r="AA30">
        <v>165110.79999999999</v>
      </c>
      <c r="AB30">
        <v>184242.4</v>
      </c>
      <c r="AC30">
        <v>621926.69999999995</v>
      </c>
    </row>
    <row r="31" spans="1:29" x14ac:dyDescent="0.25">
      <c r="A31">
        <v>2</v>
      </c>
      <c r="B31">
        <v>4</v>
      </c>
      <c r="C31">
        <v>1</v>
      </c>
      <c r="D31" t="s">
        <v>9</v>
      </c>
      <c r="E31" t="s">
        <v>343</v>
      </c>
      <c r="F31" t="s">
        <v>328</v>
      </c>
      <c r="G31">
        <v>0.23</v>
      </c>
      <c r="H31">
        <v>0.9</v>
      </c>
      <c r="I31">
        <v>1.47E-2</v>
      </c>
      <c r="J31">
        <v>1.2</v>
      </c>
      <c r="K31">
        <v>0.03</v>
      </c>
      <c r="L31">
        <v>0.15</v>
      </c>
      <c r="M31">
        <v>0.03</v>
      </c>
      <c r="N31">
        <v>0.03</v>
      </c>
      <c r="O31">
        <v>0.03</v>
      </c>
      <c r="P31">
        <v>0.04</v>
      </c>
      <c r="Q31">
        <v>0.04</v>
      </c>
      <c r="R31">
        <v>0.04</v>
      </c>
      <c r="S31">
        <v>0.16</v>
      </c>
      <c r="T31">
        <v>1700000</v>
      </c>
      <c r="U31">
        <v>1206</v>
      </c>
      <c r="V31">
        <v>994000</v>
      </c>
      <c r="W31">
        <v>1206</v>
      </c>
      <c r="X31">
        <v>1206</v>
      </c>
      <c r="Y31">
        <v>1206</v>
      </c>
      <c r="Z31">
        <v>10080</v>
      </c>
      <c r="AA31">
        <v>10080</v>
      </c>
      <c r="AB31">
        <v>10080</v>
      </c>
      <c r="AC31">
        <v>609000</v>
      </c>
    </row>
    <row r="32" spans="1:29" x14ac:dyDescent="0.25">
      <c r="A32">
        <v>2</v>
      </c>
      <c r="B32">
        <v>4</v>
      </c>
      <c r="C32">
        <v>1</v>
      </c>
      <c r="D32" t="s">
        <v>9</v>
      </c>
      <c r="E32" t="s">
        <v>343</v>
      </c>
      <c r="F32" t="s">
        <v>326</v>
      </c>
      <c r="G32">
        <v>0.13</v>
      </c>
      <c r="H32">
        <v>0.91</v>
      </c>
      <c r="I32">
        <v>-999</v>
      </c>
      <c r="J32">
        <v>1.67</v>
      </c>
      <c r="K32">
        <v>0.55789999999999995</v>
      </c>
      <c r="L32">
        <v>-999</v>
      </c>
      <c r="M32">
        <v>-999</v>
      </c>
      <c r="N32">
        <v>-999</v>
      </c>
      <c r="O32">
        <v>-999</v>
      </c>
      <c r="P32">
        <v>-999</v>
      </c>
      <c r="Q32">
        <v>-999</v>
      </c>
      <c r="R32">
        <v>-999</v>
      </c>
      <c r="S32">
        <v>-999</v>
      </c>
      <c r="T32">
        <v>2060500</v>
      </c>
      <c r="U32">
        <v>1712300</v>
      </c>
      <c r="V32">
        <v>-999</v>
      </c>
      <c r="W32">
        <v>-999</v>
      </c>
      <c r="X32">
        <v>-999</v>
      </c>
      <c r="Y32">
        <v>-999</v>
      </c>
      <c r="Z32">
        <v>-999</v>
      </c>
      <c r="AA32">
        <v>-999</v>
      </c>
      <c r="AB32">
        <v>-999</v>
      </c>
      <c r="AC32">
        <v>-999</v>
      </c>
    </row>
    <row r="33" spans="1:29" x14ac:dyDescent="0.25">
      <c r="A33">
        <v>3</v>
      </c>
      <c r="B33">
        <v>1</v>
      </c>
      <c r="C33">
        <v>1</v>
      </c>
      <c r="D33" t="s">
        <v>10</v>
      </c>
      <c r="E33" t="s">
        <v>342</v>
      </c>
      <c r="F33" t="s">
        <v>331</v>
      </c>
      <c r="G33">
        <v>0.7</v>
      </c>
      <c r="H33">
        <v>120</v>
      </c>
      <c r="I33">
        <v>4.8</v>
      </c>
      <c r="J33">
        <v>0.16666700000000001</v>
      </c>
      <c r="K33">
        <v>0.7</v>
      </c>
      <c r="L33">
        <v>290.10000000000002</v>
      </c>
      <c r="M33">
        <v>305.10000000000002</v>
      </c>
      <c r="N33" t="s">
        <v>330</v>
      </c>
    </row>
    <row r="34" spans="1:29" x14ac:dyDescent="0.25">
      <c r="A34">
        <v>3</v>
      </c>
      <c r="B34">
        <v>1</v>
      </c>
      <c r="C34">
        <v>1</v>
      </c>
      <c r="D34" t="s">
        <v>10</v>
      </c>
      <c r="E34" t="s">
        <v>342</v>
      </c>
      <c r="F34" t="s">
        <v>329</v>
      </c>
      <c r="G34">
        <v>0.21659999999999999</v>
      </c>
      <c r="H34">
        <v>0.90080000000000005</v>
      </c>
      <c r="I34">
        <v>3.1833500000000001E-2</v>
      </c>
      <c r="J34">
        <v>1.994192</v>
      </c>
      <c r="K34">
        <v>4.287744</v>
      </c>
      <c r="L34">
        <v>4.2683590000000002</v>
      </c>
      <c r="M34">
        <v>3.2904469999999999</v>
      </c>
      <c r="N34">
        <v>3.0502669999999998</v>
      </c>
      <c r="O34">
        <v>0.75671500000000003</v>
      </c>
      <c r="P34">
        <v>3.0502669999999998</v>
      </c>
      <c r="Q34">
        <v>3.2896510000000001</v>
      </c>
      <c r="R34">
        <v>3.2727659999999998</v>
      </c>
      <c r="S34">
        <v>1.0799989999999999</v>
      </c>
      <c r="T34">
        <v>2118010</v>
      </c>
      <c r="U34">
        <v>2118499.9</v>
      </c>
      <c r="V34">
        <v>2133802</v>
      </c>
      <c r="W34">
        <v>95882.6</v>
      </c>
      <c r="X34">
        <v>777056.1</v>
      </c>
      <c r="Y34">
        <v>776566.2</v>
      </c>
      <c r="Z34">
        <v>777056.1</v>
      </c>
      <c r="AA34">
        <v>134966.39999999999</v>
      </c>
      <c r="AB34">
        <v>121896</v>
      </c>
      <c r="AC34">
        <v>617575.5</v>
      </c>
    </row>
    <row r="35" spans="1:29" x14ac:dyDescent="0.25">
      <c r="A35">
        <v>3</v>
      </c>
      <c r="B35">
        <v>1</v>
      </c>
      <c r="C35">
        <v>1</v>
      </c>
      <c r="D35" t="s">
        <v>10</v>
      </c>
      <c r="E35" t="s">
        <v>342</v>
      </c>
      <c r="F35" t="s">
        <v>328</v>
      </c>
      <c r="G35">
        <v>0.14000000000000001</v>
      </c>
      <c r="H35">
        <v>0.91</v>
      </c>
      <c r="I35">
        <v>2.5999999999999999E-2</v>
      </c>
      <c r="J35">
        <v>1.1499999999999999</v>
      </c>
      <c r="K35">
        <v>0.19</v>
      </c>
      <c r="L35">
        <v>3.5999999999999997E-2</v>
      </c>
      <c r="M35">
        <v>3.5999999999999997E-2</v>
      </c>
      <c r="N35">
        <v>3.5999999999999997E-2</v>
      </c>
      <c r="O35">
        <v>0.7</v>
      </c>
      <c r="P35">
        <v>0.7</v>
      </c>
      <c r="Q35">
        <v>0.7</v>
      </c>
      <c r="R35">
        <v>0.7</v>
      </c>
      <c r="S35">
        <v>0.7</v>
      </c>
      <c r="T35">
        <v>1957200</v>
      </c>
      <c r="U35">
        <v>912000</v>
      </c>
      <c r="V35">
        <v>96600</v>
      </c>
      <c r="W35">
        <v>96600</v>
      </c>
      <c r="X35">
        <v>96600</v>
      </c>
      <c r="Y35">
        <v>840000</v>
      </c>
      <c r="Z35">
        <v>840000</v>
      </c>
      <c r="AA35">
        <v>840000</v>
      </c>
      <c r="AB35">
        <v>840000</v>
      </c>
      <c r="AC35">
        <v>840000</v>
      </c>
    </row>
    <row r="36" spans="1:29" x14ac:dyDescent="0.25">
      <c r="A36">
        <v>3</v>
      </c>
      <c r="B36">
        <v>1</v>
      </c>
      <c r="C36">
        <v>1</v>
      </c>
      <c r="D36" t="s">
        <v>10</v>
      </c>
      <c r="E36" t="s">
        <v>342</v>
      </c>
      <c r="F36" t="s">
        <v>326</v>
      </c>
      <c r="G36">
        <v>0.23</v>
      </c>
      <c r="H36">
        <v>0.88</v>
      </c>
      <c r="I36">
        <v>-999</v>
      </c>
      <c r="J36">
        <v>1.9</v>
      </c>
      <c r="K36">
        <v>0.56000000000000005</v>
      </c>
      <c r="L36">
        <v>0.36</v>
      </c>
      <c r="M36">
        <v>-999</v>
      </c>
      <c r="N36">
        <v>-999</v>
      </c>
      <c r="O36">
        <v>-999</v>
      </c>
      <c r="P36">
        <v>-999</v>
      </c>
      <c r="Q36">
        <v>-999</v>
      </c>
      <c r="R36">
        <v>-999</v>
      </c>
      <c r="S36">
        <v>-999</v>
      </c>
      <c r="T36">
        <v>2100000</v>
      </c>
      <c r="U36">
        <v>1773000</v>
      </c>
      <c r="V36">
        <v>1545600</v>
      </c>
      <c r="W36">
        <v>-999</v>
      </c>
      <c r="X36">
        <v>-999</v>
      </c>
      <c r="Y36">
        <v>-999</v>
      </c>
      <c r="Z36">
        <v>-999</v>
      </c>
      <c r="AA36">
        <v>-999</v>
      </c>
      <c r="AB36">
        <v>-999</v>
      </c>
      <c r="AC36">
        <v>-999</v>
      </c>
    </row>
    <row r="37" spans="1:29" x14ac:dyDescent="0.25">
      <c r="A37">
        <v>3</v>
      </c>
      <c r="B37">
        <v>2</v>
      </c>
      <c r="C37">
        <v>1</v>
      </c>
      <c r="D37" t="s">
        <v>10</v>
      </c>
      <c r="E37" t="s">
        <v>341</v>
      </c>
      <c r="F37" t="s">
        <v>331</v>
      </c>
      <c r="G37">
        <v>0.6</v>
      </c>
      <c r="H37">
        <v>40</v>
      </c>
      <c r="I37">
        <v>1.6</v>
      </c>
      <c r="J37">
        <v>0.25</v>
      </c>
      <c r="K37">
        <v>0.8</v>
      </c>
      <c r="L37">
        <v>285.10000000000002</v>
      </c>
      <c r="M37">
        <v>310.10000000000002</v>
      </c>
      <c r="N37" t="s">
        <v>330</v>
      </c>
    </row>
    <row r="38" spans="1:29" x14ac:dyDescent="0.25">
      <c r="A38">
        <v>3</v>
      </c>
      <c r="B38">
        <v>2</v>
      </c>
      <c r="C38">
        <v>1</v>
      </c>
      <c r="D38" t="s">
        <v>10</v>
      </c>
      <c r="E38" t="s">
        <v>341</v>
      </c>
      <c r="F38" t="s">
        <v>329</v>
      </c>
      <c r="G38">
        <v>0.21659999999999999</v>
      </c>
      <c r="H38">
        <v>0.90080000000000005</v>
      </c>
      <c r="I38">
        <v>3.1833500000000001E-2</v>
      </c>
      <c r="J38">
        <v>1.994192</v>
      </c>
      <c r="K38">
        <v>4.287744</v>
      </c>
      <c r="L38">
        <v>4.2683590000000002</v>
      </c>
      <c r="M38">
        <v>3.2904469999999999</v>
      </c>
      <c r="N38">
        <v>3.0502669999999998</v>
      </c>
      <c r="O38">
        <v>0.75671500000000003</v>
      </c>
      <c r="P38">
        <v>3.0502669999999998</v>
      </c>
      <c r="Q38">
        <v>3.2896510000000001</v>
      </c>
      <c r="R38">
        <v>3.2727659999999998</v>
      </c>
      <c r="S38">
        <v>1.0799989999999999</v>
      </c>
      <c r="T38">
        <v>2118010</v>
      </c>
      <c r="U38">
        <v>2118499.9</v>
      </c>
      <c r="V38">
        <v>2133802</v>
      </c>
      <c r="W38">
        <v>95882.6</v>
      </c>
      <c r="X38">
        <v>777056.1</v>
      </c>
      <c r="Y38">
        <v>776566.2</v>
      </c>
      <c r="Z38">
        <v>777056.1</v>
      </c>
      <c r="AA38">
        <v>134966.39999999999</v>
      </c>
      <c r="AB38">
        <v>121896</v>
      </c>
      <c r="AC38">
        <v>617575.5</v>
      </c>
    </row>
    <row r="39" spans="1:29" x14ac:dyDescent="0.25">
      <c r="A39">
        <v>3</v>
      </c>
      <c r="B39">
        <v>2</v>
      </c>
      <c r="C39">
        <v>1</v>
      </c>
      <c r="D39" t="s">
        <v>10</v>
      </c>
      <c r="E39" t="s">
        <v>341</v>
      </c>
      <c r="F39" t="s">
        <v>328</v>
      </c>
      <c r="G39">
        <v>0.14000000000000001</v>
      </c>
      <c r="H39">
        <v>0.91</v>
      </c>
      <c r="I39">
        <v>2.5999999999999999E-2</v>
      </c>
      <c r="J39">
        <v>1.1499999999999999</v>
      </c>
      <c r="K39">
        <v>0.19</v>
      </c>
      <c r="L39">
        <v>3.5999999999999997E-2</v>
      </c>
      <c r="M39">
        <v>3.5999999999999997E-2</v>
      </c>
      <c r="N39">
        <v>3.5999999999999997E-2</v>
      </c>
      <c r="O39">
        <v>0.7</v>
      </c>
      <c r="P39">
        <v>0.7</v>
      </c>
      <c r="Q39">
        <v>0.7</v>
      </c>
      <c r="R39">
        <v>0.7</v>
      </c>
      <c r="S39">
        <v>0.7</v>
      </c>
      <c r="T39">
        <v>1957200</v>
      </c>
      <c r="U39">
        <v>912000</v>
      </c>
      <c r="V39">
        <v>96600</v>
      </c>
      <c r="W39">
        <v>96600</v>
      </c>
      <c r="X39">
        <v>96600</v>
      </c>
      <c r="Y39">
        <v>840000</v>
      </c>
      <c r="Z39">
        <v>840000</v>
      </c>
      <c r="AA39">
        <v>840000</v>
      </c>
      <c r="AB39">
        <v>840000</v>
      </c>
      <c r="AC39">
        <v>840000</v>
      </c>
    </row>
    <row r="40" spans="1:29" x14ac:dyDescent="0.25">
      <c r="A40">
        <v>3</v>
      </c>
      <c r="B40">
        <v>2</v>
      </c>
      <c r="C40">
        <v>1</v>
      </c>
      <c r="D40" t="s">
        <v>10</v>
      </c>
      <c r="E40" t="s">
        <v>341</v>
      </c>
      <c r="F40" t="s">
        <v>326</v>
      </c>
      <c r="G40">
        <v>0.13</v>
      </c>
      <c r="H40">
        <v>0.91</v>
      </c>
      <c r="I40">
        <v>-999</v>
      </c>
      <c r="J40">
        <v>1.67</v>
      </c>
      <c r="K40">
        <v>0.55789999999999995</v>
      </c>
      <c r="L40">
        <v>-999</v>
      </c>
      <c r="M40">
        <v>-999</v>
      </c>
      <c r="N40">
        <v>-999</v>
      </c>
      <c r="O40">
        <v>-999</v>
      </c>
      <c r="P40">
        <v>-999</v>
      </c>
      <c r="Q40">
        <v>-999</v>
      </c>
      <c r="R40">
        <v>-999</v>
      </c>
      <c r="S40">
        <v>-999</v>
      </c>
      <c r="T40">
        <v>2060500</v>
      </c>
      <c r="U40">
        <v>1712300</v>
      </c>
      <c r="V40">
        <v>-999</v>
      </c>
      <c r="W40">
        <v>-999</v>
      </c>
      <c r="X40">
        <v>-999</v>
      </c>
      <c r="Y40">
        <v>-999</v>
      </c>
      <c r="Z40">
        <v>-999</v>
      </c>
      <c r="AA40">
        <v>-999</v>
      </c>
      <c r="AB40">
        <v>-999</v>
      </c>
      <c r="AC40">
        <v>-999</v>
      </c>
    </row>
    <row r="41" spans="1:29" x14ac:dyDescent="0.25">
      <c r="A41">
        <v>3</v>
      </c>
      <c r="B41">
        <v>3</v>
      </c>
      <c r="C41">
        <v>1</v>
      </c>
      <c r="D41" t="s">
        <v>10</v>
      </c>
      <c r="E41" t="s">
        <v>340</v>
      </c>
      <c r="F41" t="s">
        <v>331</v>
      </c>
      <c r="G41">
        <v>0.5</v>
      </c>
      <c r="H41">
        <v>15</v>
      </c>
      <c r="I41">
        <v>0.6</v>
      </c>
      <c r="J41">
        <v>0.5</v>
      </c>
      <c r="K41">
        <v>0.8</v>
      </c>
      <c r="L41">
        <v>285.10000000000002</v>
      </c>
      <c r="M41">
        <v>310.10000000000002</v>
      </c>
      <c r="N41" t="s">
        <v>330</v>
      </c>
    </row>
    <row r="42" spans="1:29" x14ac:dyDescent="0.25">
      <c r="A42">
        <v>3</v>
      </c>
      <c r="B42">
        <v>3</v>
      </c>
      <c r="C42">
        <v>1</v>
      </c>
      <c r="D42" t="s">
        <v>10</v>
      </c>
      <c r="E42" t="s">
        <v>340</v>
      </c>
      <c r="F42" t="s">
        <v>329</v>
      </c>
      <c r="G42">
        <v>0.21659999999999999</v>
      </c>
      <c r="H42">
        <v>0.90080000000000005</v>
      </c>
      <c r="I42">
        <v>3.1833500000000001E-2</v>
      </c>
      <c r="J42">
        <v>1.994192</v>
      </c>
      <c r="K42">
        <v>4.287744</v>
      </c>
      <c r="L42">
        <v>4.2683590000000002</v>
      </c>
      <c r="M42">
        <v>3.2904469999999999</v>
      </c>
      <c r="N42">
        <v>3.0502669999999998</v>
      </c>
      <c r="O42">
        <v>0.75671500000000003</v>
      </c>
      <c r="P42">
        <v>3.0502669999999998</v>
      </c>
      <c r="Q42">
        <v>3.2896510000000001</v>
      </c>
      <c r="R42">
        <v>3.2727659999999998</v>
      </c>
      <c r="S42">
        <v>1.0799989999999999</v>
      </c>
      <c r="T42">
        <v>2118010</v>
      </c>
      <c r="U42">
        <v>2118499.9</v>
      </c>
      <c r="V42">
        <v>2133802</v>
      </c>
      <c r="W42">
        <v>95882.6</v>
      </c>
      <c r="X42">
        <v>777056.1</v>
      </c>
      <c r="Y42">
        <v>776566.2</v>
      </c>
      <c r="Z42">
        <v>777056.1</v>
      </c>
      <c r="AA42">
        <v>134966.39999999999</v>
      </c>
      <c r="AB42">
        <v>121896</v>
      </c>
      <c r="AC42">
        <v>617575.5</v>
      </c>
    </row>
    <row r="43" spans="1:29" x14ac:dyDescent="0.25">
      <c r="A43">
        <v>3</v>
      </c>
      <c r="B43">
        <v>3</v>
      </c>
      <c r="C43">
        <v>1</v>
      </c>
      <c r="D43" t="s">
        <v>10</v>
      </c>
      <c r="E43" t="s">
        <v>340</v>
      </c>
      <c r="F43" t="s">
        <v>328</v>
      </c>
      <c r="G43">
        <v>0.14000000000000001</v>
      </c>
      <c r="H43">
        <v>0.91</v>
      </c>
      <c r="I43">
        <v>2.5999999999999999E-2</v>
      </c>
      <c r="J43">
        <v>1.1499999999999999</v>
      </c>
      <c r="K43">
        <v>0.19</v>
      </c>
      <c r="L43">
        <v>3.5999999999999997E-2</v>
      </c>
      <c r="M43">
        <v>3.5999999999999997E-2</v>
      </c>
      <c r="N43">
        <v>3.5999999999999997E-2</v>
      </c>
      <c r="O43">
        <v>0.7</v>
      </c>
      <c r="P43">
        <v>0.7</v>
      </c>
      <c r="Q43">
        <v>0.7</v>
      </c>
      <c r="R43">
        <v>0.7</v>
      </c>
      <c r="S43">
        <v>0.7</v>
      </c>
      <c r="T43">
        <v>1957200</v>
      </c>
      <c r="U43">
        <v>912000</v>
      </c>
      <c r="V43">
        <v>96600</v>
      </c>
      <c r="W43">
        <v>96600</v>
      </c>
      <c r="X43">
        <v>96600</v>
      </c>
      <c r="Y43">
        <v>840000</v>
      </c>
      <c r="Z43">
        <v>840000</v>
      </c>
      <c r="AA43">
        <v>840000</v>
      </c>
      <c r="AB43">
        <v>840000</v>
      </c>
      <c r="AC43">
        <v>840000</v>
      </c>
    </row>
    <row r="44" spans="1:29" x14ac:dyDescent="0.25">
      <c r="A44">
        <v>3</v>
      </c>
      <c r="B44">
        <v>3</v>
      </c>
      <c r="C44">
        <v>1</v>
      </c>
      <c r="D44" t="s">
        <v>10</v>
      </c>
      <c r="E44" t="s">
        <v>340</v>
      </c>
      <c r="F44" t="s">
        <v>326</v>
      </c>
      <c r="G44">
        <v>0.13</v>
      </c>
      <c r="H44">
        <v>0.91</v>
      </c>
      <c r="I44">
        <v>-999</v>
      </c>
      <c r="J44">
        <v>1.67</v>
      </c>
      <c r="K44">
        <v>0.55789999999999995</v>
      </c>
      <c r="L44">
        <v>-999</v>
      </c>
      <c r="M44">
        <v>-999</v>
      </c>
      <c r="N44">
        <v>-999</v>
      </c>
      <c r="O44">
        <v>-999</v>
      </c>
      <c r="P44">
        <v>-999</v>
      </c>
      <c r="Q44">
        <v>-999</v>
      </c>
      <c r="R44">
        <v>-999</v>
      </c>
      <c r="S44">
        <v>-999</v>
      </c>
      <c r="T44">
        <v>2060500</v>
      </c>
      <c r="U44">
        <v>1712300</v>
      </c>
      <c r="V44">
        <v>-999</v>
      </c>
      <c r="W44">
        <v>-999</v>
      </c>
      <c r="X44">
        <v>-999</v>
      </c>
      <c r="Y44">
        <v>-999</v>
      </c>
      <c r="Z44">
        <v>-999</v>
      </c>
      <c r="AA44">
        <v>-999</v>
      </c>
      <c r="AB44">
        <v>-999</v>
      </c>
      <c r="AC44">
        <v>-999</v>
      </c>
    </row>
    <row r="45" spans="1:29" x14ac:dyDescent="0.25">
      <c r="A45">
        <v>3</v>
      </c>
      <c r="B45">
        <v>4</v>
      </c>
      <c r="C45">
        <v>1</v>
      </c>
      <c r="D45" t="s">
        <v>10</v>
      </c>
      <c r="E45" t="s">
        <v>339</v>
      </c>
      <c r="F45" t="s">
        <v>331</v>
      </c>
      <c r="G45">
        <v>0.6</v>
      </c>
      <c r="H45">
        <v>8</v>
      </c>
      <c r="I45">
        <v>0.4</v>
      </c>
      <c r="J45">
        <v>0.6</v>
      </c>
      <c r="K45">
        <v>0.75</v>
      </c>
      <c r="L45">
        <v>285.10000000000002</v>
      </c>
      <c r="M45">
        <v>373.1</v>
      </c>
      <c r="N45" t="s">
        <v>330</v>
      </c>
    </row>
    <row r="46" spans="1:29" x14ac:dyDescent="0.25">
      <c r="A46">
        <v>3</v>
      </c>
      <c r="B46">
        <v>4</v>
      </c>
      <c r="C46">
        <v>1</v>
      </c>
      <c r="D46" t="s">
        <v>10</v>
      </c>
      <c r="E46" t="s">
        <v>339</v>
      </c>
      <c r="F46" t="s">
        <v>329</v>
      </c>
      <c r="G46">
        <v>0.5484</v>
      </c>
      <c r="H46">
        <v>0.90859999999999996</v>
      </c>
      <c r="I46">
        <v>1.2593E-2</v>
      </c>
      <c r="J46">
        <v>5.1941160000000002</v>
      </c>
      <c r="K46">
        <v>5.1941160000000002</v>
      </c>
      <c r="L46">
        <v>5.1941160000000002</v>
      </c>
      <c r="M46">
        <v>4.8647600000000004</v>
      </c>
      <c r="N46">
        <v>4.8421580000000004</v>
      </c>
      <c r="O46">
        <v>4.8421580000000004</v>
      </c>
      <c r="P46">
        <v>4.8421580000000004</v>
      </c>
      <c r="Q46">
        <v>4.8421580000000004</v>
      </c>
      <c r="R46">
        <v>4.8421580000000004</v>
      </c>
      <c r="S46">
        <v>4.9099659999999998</v>
      </c>
      <c r="T46">
        <v>1143473</v>
      </c>
      <c r="U46">
        <v>1143473</v>
      </c>
      <c r="V46">
        <v>1143473</v>
      </c>
      <c r="W46">
        <v>944028.9</v>
      </c>
      <c r="X46">
        <v>176372.6</v>
      </c>
      <c r="Y46">
        <v>176372.6</v>
      </c>
      <c r="Z46">
        <v>176372.6</v>
      </c>
      <c r="AA46">
        <v>176372.6</v>
      </c>
      <c r="AB46">
        <v>176372.6</v>
      </c>
      <c r="AC46">
        <v>615999</v>
      </c>
    </row>
    <row r="47" spans="1:29" x14ac:dyDescent="0.25">
      <c r="A47">
        <v>3</v>
      </c>
      <c r="B47">
        <v>4</v>
      </c>
      <c r="C47">
        <v>1</v>
      </c>
      <c r="D47" t="s">
        <v>10</v>
      </c>
      <c r="E47" t="s">
        <v>339</v>
      </c>
      <c r="F47" t="s">
        <v>328</v>
      </c>
      <c r="G47">
        <v>0.23</v>
      </c>
      <c r="H47">
        <v>0.9</v>
      </c>
      <c r="I47">
        <v>1.47E-2</v>
      </c>
      <c r="J47">
        <v>1.2</v>
      </c>
      <c r="K47">
        <v>0.03</v>
      </c>
      <c r="L47">
        <v>0.15</v>
      </c>
      <c r="M47">
        <v>0.03</v>
      </c>
      <c r="N47">
        <v>0.03</v>
      </c>
      <c r="O47">
        <v>0.03</v>
      </c>
      <c r="P47">
        <v>0.04</v>
      </c>
      <c r="Q47">
        <v>0.04</v>
      </c>
      <c r="R47">
        <v>0.04</v>
      </c>
      <c r="S47">
        <v>0.16</v>
      </c>
      <c r="T47">
        <v>1700000</v>
      </c>
      <c r="U47">
        <v>1206</v>
      </c>
      <c r="V47">
        <v>994000</v>
      </c>
      <c r="W47">
        <v>1206</v>
      </c>
      <c r="X47">
        <v>1206</v>
      </c>
      <c r="Y47">
        <v>1206</v>
      </c>
      <c r="Z47">
        <v>10080</v>
      </c>
      <c r="AA47">
        <v>10080</v>
      </c>
      <c r="AB47">
        <v>10080</v>
      </c>
      <c r="AC47">
        <v>609000</v>
      </c>
    </row>
    <row r="48" spans="1:29" x14ac:dyDescent="0.25">
      <c r="A48">
        <v>3</v>
      </c>
      <c r="B48">
        <v>4</v>
      </c>
      <c r="C48">
        <v>1</v>
      </c>
      <c r="D48" t="s">
        <v>10</v>
      </c>
      <c r="E48" t="s">
        <v>339</v>
      </c>
      <c r="F48" t="s">
        <v>326</v>
      </c>
      <c r="G48">
        <v>0.13</v>
      </c>
      <c r="H48">
        <v>0.91</v>
      </c>
      <c r="I48">
        <v>-999</v>
      </c>
      <c r="J48">
        <v>0.64</v>
      </c>
      <c r="K48">
        <v>0.36</v>
      </c>
      <c r="L48">
        <v>-999</v>
      </c>
      <c r="M48">
        <v>-999</v>
      </c>
      <c r="N48">
        <v>-999</v>
      </c>
      <c r="O48">
        <v>-999</v>
      </c>
      <c r="P48">
        <v>-999</v>
      </c>
      <c r="Q48">
        <v>-999</v>
      </c>
      <c r="R48">
        <v>-999</v>
      </c>
      <c r="S48">
        <v>-999</v>
      </c>
      <c r="T48">
        <v>1787100</v>
      </c>
      <c r="U48">
        <v>1545600</v>
      </c>
      <c r="V48">
        <v>-999</v>
      </c>
      <c r="W48">
        <v>-999</v>
      </c>
      <c r="X48">
        <v>-999</v>
      </c>
      <c r="Y48">
        <v>-999</v>
      </c>
      <c r="Z48">
        <v>-999</v>
      </c>
      <c r="AA48">
        <v>-999</v>
      </c>
      <c r="AB48">
        <v>-999</v>
      </c>
      <c r="AC48">
        <v>-999</v>
      </c>
    </row>
    <row r="49" spans="1:29" x14ac:dyDescent="0.25">
      <c r="A49">
        <v>4</v>
      </c>
      <c r="B49">
        <v>1</v>
      </c>
      <c r="C49">
        <v>1</v>
      </c>
      <c r="D49" t="s">
        <v>11</v>
      </c>
      <c r="E49" t="s">
        <v>334</v>
      </c>
      <c r="F49" t="s">
        <v>331</v>
      </c>
      <c r="G49">
        <v>0.6</v>
      </c>
      <c r="H49">
        <v>70</v>
      </c>
      <c r="I49">
        <v>2.8</v>
      </c>
      <c r="J49">
        <v>0.71428599999999998</v>
      </c>
      <c r="K49">
        <v>0.65</v>
      </c>
      <c r="L49">
        <v>290.10000000000002</v>
      </c>
      <c r="M49">
        <v>305.10000000000002</v>
      </c>
      <c r="N49" t="s">
        <v>330</v>
      </c>
    </row>
    <row r="50" spans="1:29" x14ac:dyDescent="0.25">
      <c r="A50">
        <v>4</v>
      </c>
      <c r="B50">
        <v>1</v>
      </c>
      <c r="C50">
        <v>1</v>
      </c>
      <c r="D50" t="s">
        <v>11</v>
      </c>
      <c r="E50" t="s">
        <v>334</v>
      </c>
      <c r="F50" t="s">
        <v>329</v>
      </c>
      <c r="G50">
        <v>0.21659999999999999</v>
      </c>
      <c r="H50">
        <v>0.90080000000000005</v>
      </c>
      <c r="I50">
        <v>3.1833500000000001E-2</v>
      </c>
      <c r="J50">
        <v>1.994192</v>
      </c>
      <c r="K50">
        <v>4.287744</v>
      </c>
      <c r="L50">
        <v>4.2683590000000002</v>
      </c>
      <c r="M50">
        <v>3.2904469999999999</v>
      </c>
      <c r="N50">
        <v>3.0502669999999998</v>
      </c>
      <c r="O50">
        <v>0.75671500000000003</v>
      </c>
      <c r="P50">
        <v>3.0502669999999998</v>
      </c>
      <c r="Q50">
        <v>3.2896510000000001</v>
      </c>
      <c r="R50">
        <v>3.2727659999999998</v>
      </c>
      <c r="S50">
        <v>1.0799989999999999</v>
      </c>
      <c r="T50">
        <v>2118010</v>
      </c>
      <c r="U50">
        <v>2118499.9</v>
      </c>
      <c r="V50">
        <v>2133802</v>
      </c>
      <c r="W50">
        <v>95882.6</v>
      </c>
      <c r="X50">
        <v>777056.1</v>
      </c>
      <c r="Y50">
        <v>776566.2</v>
      </c>
      <c r="Z50">
        <v>777056.1</v>
      </c>
      <c r="AA50">
        <v>134966.39999999999</v>
      </c>
      <c r="AB50">
        <v>121896</v>
      </c>
      <c r="AC50">
        <v>617575.5</v>
      </c>
    </row>
    <row r="51" spans="1:29" x14ac:dyDescent="0.25">
      <c r="A51">
        <v>4</v>
      </c>
      <c r="B51">
        <v>1</v>
      </c>
      <c r="C51">
        <v>1</v>
      </c>
      <c r="D51" t="s">
        <v>11</v>
      </c>
      <c r="E51" t="s">
        <v>334</v>
      </c>
      <c r="F51" t="s">
        <v>328</v>
      </c>
      <c r="G51">
        <v>0.23</v>
      </c>
      <c r="H51">
        <v>0.9</v>
      </c>
      <c r="I51">
        <v>1.47E-2</v>
      </c>
      <c r="J51">
        <v>1.2</v>
      </c>
      <c r="K51">
        <v>0.03</v>
      </c>
      <c r="L51">
        <v>0.15</v>
      </c>
      <c r="M51">
        <v>0.03</v>
      </c>
      <c r="N51">
        <v>0.03</v>
      </c>
      <c r="O51">
        <v>0.03</v>
      </c>
      <c r="P51">
        <v>0.04</v>
      </c>
      <c r="Q51">
        <v>0.04</v>
      </c>
      <c r="R51">
        <v>0.04</v>
      </c>
      <c r="S51">
        <v>0.16</v>
      </c>
      <c r="T51">
        <v>1700000</v>
      </c>
      <c r="U51">
        <v>1206</v>
      </c>
      <c r="V51">
        <v>994000</v>
      </c>
      <c r="W51">
        <v>1206</v>
      </c>
      <c r="X51">
        <v>1206</v>
      </c>
      <c r="Y51">
        <v>1206</v>
      </c>
      <c r="Z51">
        <v>10080</v>
      </c>
      <c r="AA51">
        <v>10080</v>
      </c>
      <c r="AB51">
        <v>10080</v>
      </c>
      <c r="AC51">
        <v>609000</v>
      </c>
    </row>
    <row r="52" spans="1:29" x14ac:dyDescent="0.25">
      <c r="A52">
        <v>4</v>
      </c>
      <c r="B52">
        <v>1</v>
      </c>
      <c r="C52">
        <v>1</v>
      </c>
      <c r="D52" t="s">
        <v>11</v>
      </c>
      <c r="E52" t="s">
        <v>334</v>
      </c>
      <c r="F52" t="s">
        <v>326</v>
      </c>
      <c r="G52">
        <v>0.13</v>
      </c>
      <c r="H52">
        <v>0.91</v>
      </c>
      <c r="I52">
        <v>-999</v>
      </c>
      <c r="J52">
        <v>1.67</v>
      </c>
      <c r="K52">
        <v>0.55789999999999995</v>
      </c>
      <c r="L52">
        <v>-999</v>
      </c>
      <c r="M52">
        <v>-999</v>
      </c>
      <c r="N52">
        <v>-999</v>
      </c>
      <c r="O52">
        <v>-999</v>
      </c>
      <c r="P52">
        <v>-999</v>
      </c>
      <c r="Q52">
        <v>-999</v>
      </c>
      <c r="R52">
        <v>-999</v>
      </c>
      <c r="S52">
        <v>-999</v>
      </c>
      <c r="T52">
        <v>2060500</v>
      </c>
      <c r="U52">
        <v>1712300</v>
      </c>
      <c r="V52">
        <v>-999</v>
      </c>
      <c r="W52">
        <v>-999</v>
      </c>
      <c r="X52">
        <v>-999</v>
      </c>
      <c r="Y52">
        <v>-999</v>
      </c>
      <c r="Z52">
        <v>-999</v>
      </c>
      <c r="AA52">
        <v>-999</v>
      </c>
      <c r="AB52">
        <v>-999</v>
      </c>
      <c r="AC52">
        <v>-999</v>
      </c>
    </row>
    <row r="53" spans="1:29" x14ac:dyDescent="0.25">
      <c r="A53">
        <v>4</v>
      </c>
      <c r="B53">
        <v>2</v>
      </c>
      <c r="C53">
        <v>1</v>
      </c>
      <c r="D53" t="s">
        <v>11</v>
      </c>
      <c r="E53" t="s">
        <v>333</v>
      </c>
      <c r="F53" t="s">
        <v>331</v>
      </c>
      <c r="G53">
        <v>0.5</v>
      </c>
      <c r="H53">
        <v>20</v>
      </c>
      <c r="I53">
        <v>0.8</v>
      </c>
      <c r="J53">
        <v>1</v>
      </c>
      <c r="K53">
        <v>0.65</v>
      </c>
      <c r="L53">
        <v>285.10000000000002</v>
      </c>
      <c r="M53">
        <v>373.1</v>
      </c>
      <c r="N53" t="s">
        <v>330</v>
      </c>
    </row>
    <row r="54" spans="1:29" x14ac:dyDescent="0.25">
      <c r="A54">
        <v>4</v>
      </c>
      <c r="B54">
        <v>2</v>
      </c>
      <c r="C54">
        <v>1</v>
      </c>
      <c r="D54" t="s">
        <v>11</v>
      </c>
      <c r="E54" t="s">
        <v>333</v>
      </c>
      <c r="F54" t="s">
        <v>329</v>
      </c>
      <c r="G54">
        <v>0.21659999999999999</v>
      </c>
      <c r="H54">
        <v>0.90080000000000005</v>
      </c>
      <c r="I54">
        <v>3.1662750000000003E-2</v>
      </c>
      <c r="J54">
        <v>4.2608280000000001</v>
      </c>
      <c r="K54">
        <v>9.9183280000000007</v>
      </c>
      <c r="L54">
        <v>9.8990460000000002</v>
      </c>
      <c r="M54">
        <v>9.816236</v>
      </c>
      <c r="N54">
        <v>9.5773449999999993</v>
      </c>
      <c r="O54">
        <v>3.8919809999999999</v>
      </c>
      <c r="P54">
        <v>9.5773449999999993</v>
      </c>
      <c r="Q54">
        <v>9.8154439999999994</v>
      </c>
      <c r="R54">
        <v>8.9087940000000003</v>
      </c>
      <c r="S54">
        <v>3.3515389999999998</v>
      </c>
      <c r="T54">
        <v>2120156.9</v>
      </c>
      <c r="U54">
        <v>2120355.5</v>
      </c>
      <c r="V54">
        <v>2135740.1</v>
      </c>
      <c r="W54">
        <v>98787</v>
      </c>
      <c r="X54">
        <v>783633.9</v>
      </c>
      <c r="Y54">
        <v>783217.7</v>
      </c>
      <c r="Z54">
        <v>783633.9</v>
      </c>
      <c r="AA54">
        <v>138081.60000000001</v>
      </c>
      <c r="AB54">
        <v>112984.4</v>
      </c>
      <c r="AC54">
        <v>611630.9</v>
      </c>
    </row>
    <row r="55" spans="1:29" x14ac:dyDescent="0.25">
      <c r="A55">
        <v>4</v>
      </c>
      <c r="B55">
        <v>2</v>
      </c>
      <c r="C55">
        <v>1</v>
      </c>
      <c r="D55" t="s">
        <v>11</v>
      </c>
      <c r="E55" t="s">
        <v>333</v>
      </c>
      <c r="F55" t="s">
        <v>328</v>
      </c>
      <c r="G55">
        <v>0.23</v>
      </c>
      <c r="H55">
        <v>0.9</v>
      </c>
      <c r="I55">
        <v>1.47E-2</v>
      </c>
      <c r="J55">
        <v>1.2</v>
      </c>
      <c r="K55">
        <v>0.03</v>
      </c>
      <c r="L55">
        <v>0.15</v>
      </c>
      <c r="M55">
        <v>0.03</v>
      </c>
      <c r="N55">
        <v>0.03</v>
      </c>
      <c r="O55">
        <v>0.03</v>
      </c>
      <c r="P55">
        <v>0.04</v>
      </c>
      <c r="Q55">
        <v>0.04</v>
      </c>
      <c r="R55">
        <v>0.04</v>
      </c>
      <c r="S55">
        <v>0.16</v>
      </c>
      <c r="T55">
        <v>1700000</v>
      </c>
      <c r="U55">
        <v>1206</v>
      </c>
      <c r="V55">
        <v>994000</v>
      </c>
      <c r="W55">
        <v>1206</v>
      </c>
      <c r="X55">
        <v>1206</v>
      </c>
      <c r="Y55">
        <v>1206</v>
      </c>
      <c r="Z55">
        <v>10080</v>
      </c>
      <c r="AA55">
        <v>10080</v>
      </c>
      <c r="AB55">
        <v>10080</v>
      </c>
      <c r="AC55">
        <v>609000</v>
      </c>
    </row>
    <row r="56" spans="1:29" x14ac:dyDescent="0.25">
      <c r="A56">
        <v>4</v>
      </c>
      <c r="B56">
        <v>2</v>
      </c>
      <c r="C56">
        <v>1</v>
      </c>
      <c r="D56" t="s">
        <v>11</v>
      </c>
      <c r="E56" t="s">
        <v>333</v>
      </c>
      <c r="F56" t="s">
        <v>326</v>
      </c>
      <c r="G56">
        <v>0.13</v>
      </c>
      <c r="H56">
        <v>0.91</v>
      </c>
      <c r="I56">
        <v>-999</v>
      </c>
      <c r="J56">
        <v>0.64</v>
      </c>
      <c r="K56">
        <v>0.36</v>
      </c>
      <c r="L56">
        <v>-999</v>
      </c>
      <c r="M56">
        <v>-999</v>
      </c>
      <c r="N56">
        <v>-999</v>
      </c>
      <c r="O56">
        <v>-999</v>
      </c>
      <c r="P56">
        <v>-999</v>
      </c>
      <c r="Q56">
        <v>-999</v>
      </c>
      <c r="R56">
        <v>-999</v>
      </c>
      <c r="S56">
        <v>-999</v>
      </c>
      <c r="T56">
        <v>1787100</v>
      </c>
      <c r="U56">
        <v>1545600</v>
      </c>
      <c r="V56">
        <v>-999</v>
      </c>
      <c r="W56">
        <v>-999</v>
      </c>
      <c r="X56">
        <v>-999</v>
      </c>
      <c r="Y56">
        <v>-999</v>
      </c>
      <c r="Z56">
        <v>-999</v>
      </c>
      <c r="AA56">
        <v>-999</v>
      </c>
      <c r="AB56">
        <v>-999</v>
      </c>
      <c r="AC56">
        <v>-999</v>
      </c>
    </row>
    <row r="57" spans="1:29" x14ac:dyDescent="0.25">
      <c r="A57">
        <v>4</v>
      </c>
      <c r="B57">
        <v>3</v>
      </c>
      <c r="C57">
        <v>1</v>
      </c>
      <c r="D57" t="s">
        <v>11</v>
      </c>
      <c r="E57" t="s">
        <v>332</v>
      </c>
      <c r="F57" t="s">
        <v>331</v>
      </c>
      <c r="G57">
        <v>0.4</v>
      </c>
      <c r="H57">
        <v>8</v>
      </c>
      <c r="I57">
        <v>0.32</v>
      </c>
      <c r="J57">
        <v>1</v>
      </c>
      <c r="K57">
        <v>0.5</v>
      </c>
      <c r="L57">
        <v>285.10000000000002</v>
      </c>
      <c r="M57">
        <v>373.1</v>
      </c>
      <c r="N57" t="s">
        <v>330</v>
      </c>
    </row>
    <row r="58" spans="1:29" x14ac:dyDescent="0.25">
      <c r="A58">
        <v>4</v>
      </c>
      <c r="B58">
        <v>3</v>
      </c>
      <c r="C58">
        <v>1</v>
      </c>
      <c r="D58" t="s">
        <v>11</v>
      </c>
      <c r="E58" t="s">
        <v>332</v>
      </c>
      <c r="F58" t="s">
        <v>329</v>
      </c>
      <c r="G58">
        <v>0.21659999999999999</v>
      </c>
      <c r="H58">
        <v>0.90080000000000005</v>
      </c>
      <c r="I58">
        <v>3.1662750000000003E-2</v>
      </c>
      <c r="J58">
        <v>4.2608280000000001</v>
      </c>
      <c r="K58">
        <v>9.9183280000000007</v>
      </c>
      <c r="L58">
        <v>9.8990460000000002</v>
      </c>
      <c r="M58">
        <v>9.816236</v>
      </c>
      <c r="N58">
        <v>9.5773449999999993</v>
      </c>
      <c r="O58">
        <v>3.8919809999999999</v>
      </c>
      <c r="P58">
        <v>9.5773449999999993</v>
      </c>
      <c r="Q58">
        <v>9.8154439999999994</v>
      </c>
      <c r="R58">
        <v>8.9087940000000003</v>
      </c>
      <c r="S58">
        <v>3.3515389999999998</v>
      </c>
      <c r="T58">
        <v>2120156.9</v>
      </c>
      <c r="U58">
        <v>2120355.5</v>
      </c>
      <c r="V58">
        <v>2135740.1</v>
      </c>
      <c r="W58">
        <v>98787</v>
      </c>
      <c r="X58">
        <v>783633.9</v>
      </c>
      <c r="Y58">
        <v>783217.7</v>
      </c>
      <c r="Z58">
        <v>783633.9</v>
      </c>
      <c r="AA58">
        <v>138081.60000000001</v>
      </c>
      <c r="AB58">
        <v>112984.4</v>
      </c>
      <c r="AC58">
        <v>611630.9</v>
      </c>
    </row>
    <row r="59" spans="1:29" x14ac:dyDescent="0.25">
      <c r="A59">
        <v>4</v>
      </c>
      <c r="B59">
        <v>3</v>
      </c>
      <c r="C59">
        <v>1</v>
      </c>
      <c r="D59" t="s">
        <v>11</v>
      </c>
      <c r="E59" t="s">
        <v>332</v>
      </c>
      <c r="F59" t="s">
        <v>328</v>
      </c>
      <c r="G59">
        <v>0.23</v>
      </c>
      <c r="H59">
        <v>0.9</v>
      </c>
      <c r="I59">
        <v>1.47E-2</v>
      </c>
      <c r="J59">
        <v>1.2</v>
      </c>
      <c r="K59">
        <v>0.03</v>
      </c>
      <c r="L59">
        <v>0.15</v>
      </c>
      <c r="M59">
        <v>0.03</v>
      </c>
      <c r="N59">
        <v>0.03</v>
      </c>
      <c r="O59">
        <v>0.03</v>
      </c>
      <c r="P59">
        <v>0.04</v>
      </c>
      <c r="Q59">
        <v>0.04</v>
      </c>
      <c r="R59">
        <v>0.04</v>
      </c>
      <c r="S59">
        <v>0.16</v>
      </c>
      <c r="T59">
        <v>1700000</v>
      </c>
      <c r="U59">
        <v>1206</v>
      </c>
      <c r="V59">
        <v>994000</v>
      </c>
      <c r="W59">
        <v>1206</v>
      </c>
      <c r="X59">
        <v>1206</v>
      </c>
      <c r="Y59">
        <v>1206</v>
      </c>
      <c r="Z59">
        <v>10080</v>
      </c>
      <c r="AA59">
        <v>10080</v>
      </c>
      <c r="AB59">
        <v>10080</v>
      </c>
      <c r="AC59">
        <v>609000</v>
      </c>
    </row>
    <row r="60" spans="1:29" x14ac:dyDescent="0.25">
      <c r="A60">
        <v>4</v>
      </c>
      <c r="B60">
        <v>3</v>
      </c>
      <c r="C60">
        <v>1</v>
      </c>
      <c r="D60" t="s">
        <v>11</v>
      </c>
      <c r="E60" t="s">
        <v>332</v>
      </c>
      <c r="F60" t="s">
        <v>326</v>
      </c>
      <c r="G60">
        <v>0.72</v>
      </c>
      <c r="H60">
        <v>0.28000000000000003</v>
      </c>
      <c r="I60">
        <v>-999</v>
      </c>
      <c r="J60">
        <v>0.36</v>
      </c>
      <c r="K60">
        <v>0.36</v>
      </c>
      <c r="L60">
        <v>-999</v>
      </c>
      <c r="M60">
        <v>-999</v>
      </c>
      <c r="N60">
        <v>-999</v>
      </c>
      <c r="O60">
        <v>-999</v>
      </c>
      <c r="P60">
        <v>-999</v>
      </c>
      <c r="Q60">
        <v>-999</v>
      </c>
      <c r="R60">
        <v>-999</v>
      </c>
      <c r="S60">
        <v>-999</v>
      </c>
      <c r="T60">
        <v>1545600</v>
      </c>
      <c r="U60">
        <v>1545600</v>
      </c>
      <c r="V60">
        <v>-999</v>
      </c>
      <c r="W60">
        <v>-999</v>
      </c>
      <c r="X60">
        <v>-999</v>
      </c>
      <c r="Y60">
        <v>-999</v>
      </c>
      <c r="Z60">
        <v>-999</v>
      </c>
      <c r="AA60">
        <v>-999</v>
      </c>
      <c r="AB60">
        <v>-999</v>
      </c>
      <c r="AC60">
        <v>-999</v>
      </c>
    </row>
    <row r="61" spans="1:29" x14ac:dyDescent="0.25">
      <c r="A61">
        <v>4</v>
      </c>
      <c r="B61">
        <v>4</v>
      </c>
      <c r="C61">
        <v>1</v>
      </c>
      <c r="D61" t="s">
        <v>11</v>
      </c>
      <c r="E61" t="s">
        <v>327</v>
      </c>
      <c r="F61" t="s">
        <v>331</v>
      </c>
      <c r="G61">
        <v>0.5</v>
      </c>
      <c r="H61">
        <v>3</v>
      </c>
      <c r="I61">
        <v>0.3</v>
      </c>
      <c r="J61">
        <v>1</v>
      </c>
      <c r="K61">
        <v>0.3</v>
      </c>
      <c r="L61">
        <v>285.10000000000002</v>
      </c>
      <c r="M61">
        <v>373.1</v>
      </c>
      <c r="N61" t="s">
        <v>330</v>
      </c>
    </row>
    <row r="62" spans="1:29" x14ac:dyDescent="0.25">
      <c r="A62">
        <v>4</v>
      </c>
      <c r="B62">
        <v>4</v>
      </c>
      <c r="C62">
        <v>1</v>
      </c>
      <c r="D62" t="s">
        <v>11</v>
      </c>
      <c r="E62" t="s">
        <v>327</v>
      </c>
      <c r="F62" t="s">
        <v>329</v>
      </c>
      <c r="G62">
        <v>0.21912999999999999</v>
      </c>
      <c r="H62">
        <v>0.9325</v>
      </c>
      <c r="I62">
        <v>1.8533000000000001E-2</v>
      </c>
      <c r="J62">
        <v>11.388329000000001</v>
      </c>
      <c r="K62">
        <v>11.388329000000001</v>
      </c>
      <c r="L62">
        <v>11.388329000000001</v>
      </c>
      <c r="M62">
        <v>11.388329000000001</v>
      </c>
      <c r="N62">
        <v>11.388329000000001</v>
      </c>
      <c r="O62">
        <v>11.388329000000001</v>
      </c>
      <c r="P62">
        <v>11.388329000000001</v>
      </c>
      <c r="Q62">
        <v>11.388329000000001</v>
      </c>
      <c r="R62">
        <v>11.388329000000001</v>
      </c>
      <c r="S62">
        <v>11.388329000000001</v>
      </c>
      <c r="T62">
        <v>784045.1</v>
      </c>
      <c r="U62">
        <v>784045.1</v>
      </c>
      <c r="V62">
        <v>784045.1</v>
      </c>
      <c r="W62">
        <v>784045.1</v>
      </c>
      <c r="X62">
        <v>784045.1</v>
      </c>
      <c r="Y62">
        <v>784045.1</v>
      </c>
      <c r="Z62">
        <v>784045.1</v>
      </c>
      <c r="AA62">
        <v>784045.1</v>
      </c>
      <c r="AB62">
        <v>784045.1</v>
      </c>
      <c r="AC62">
        <v>784045.1</v>
      </c>
    </row>
    <row r="63" spans="1:29" x14ac:dyDescent="0.25">
      <c r="A63">
        <v>4</v>
      </c>
      <c r="B63">
        <v>4</v>
      </c>
      <c r="C63">
        <v>1</v>
      </c>
      <c r="D63" t="s">
        <v>11</v>
      </c>
      <c r="E63" t="s">
        <v>327</v>
      </c>
      <c r="F63" t="s">
        <v>328</v>
      </c>
      <c r="G63">
        <v>0.17</v>
      </c>
      <c r="H63">
        <v>0.13</v>
      </c>
      <c r="I63">
        <v>2.0000000000000001E-4</v>
      </c>
      <c r="J63">
        <v>68.5</v>
      </c>
      <c r="K63">
        <v>68.5</v>
      </c>
      <c r="L63">
        <v>68.5</v>
      </c>
      <c r="M63">
        <v>68.5</v>
      </c>
      <c r="N63">
        <v>68.5</v>
      </c>
      <c r="O63">
        <v>68.5</v>
      </c>
      <c r="P63">
        <v>68.5</v>
      </c>
      <c r="Q63">
        <v>68.5</v>
      </c>
      <c r="R63">
        <v>68.5</v>
      </c>
      <c r="S63">
        <v>68.5</v>
      </c>
      <c r="T63">
        <v>2926000</v>
      </c>
      <c r="U63">
        <v>2926000</v>
      </c>
      <c r="V63">
        <v>2926000</v>
      </c>
      <c r="W63">
        <v>2926000</v>
      </c>
      <c r="X63">
        <v>2926000</v>
      </c>
      <c r="Y63">
        <v>2926000</v>
      </c>
      <c r="Z63">
        <v>2926000</v>
      </c>
      <c r="AA63">
        <v>2926000</v>
      </c>
      <c r="AB63">
        <v>2926000</v>
      </c>
      <c r="AC63">
        <v>2926000</v>
      </c>
    </row>
    <row r="64" spans="1:29" x14ac:dyDescent="0.25">
      <c r="A64">
        <v>4</v>
      </c>
      <c r="B64">
        <v>4</v>
      </c>
      <c r="C64">
        <v>1</v>
      </c>
      <c r="D64" t="s">
        <v>11</v>
      </c>
      <c r="E64" t="s">
        <v>327</v>
      </c>
      <c r="F64" t="s">
        <v>326</v>
      </c>
      <c r="G64">
        <v>0.08</v>
      </c>
      <c r="H64">
        <v>0.95</v>
      </c>
      <c r="I64">
        <v>-999</v>
      </c>
      <c r="J64">
        <v>-999</v>
      </c>
      <c r="K64">
        <v>-999</v>
      </c>
      <c r="L64">
        <v>-999</v>
      </c>
      <c r="M64">
        <v>-999</v>
      </c>
      <c r="N64">
        <v>-999</v>
      </c>
      <c r="O64">
        <v>-999</v>
      </c>
      <c r="P64">
        <v>-999</v>
      </c>
      <c r="Q64">
        <v>-999</v>
      </c>
      <c r="R64">
        <v>-999</v>
      </c>
      <c r="S64">
        <v>-999</v>
      </c>
      <c r="T64">
        <v>-999</v>
      </c>
      <c r="U64">
        <v>-999</v>
      </c>
      <c r="V64">
        <v>-999</v>
      </c>
      <c r="W64">
        <v>-999</v>
      </c>
      <c r="X64">
        <v>-999</v>
      </c>
      <c r="Y64">
        <v>-999</v>
      </c>
      <c r="Z64">
        <v>-999</v>
      </c>
      <c r="AA64">
        <v>-999</v>
      </c>
      <c r="AB64">
        <v>-999</v>
      </c>
      <c r="AC64">
        <v>-999</v>
      </c>
    </row>
    <row r="65" spans="1:29" x14ac:dyDescent="0.25">
      <c r="A65">
        <v>5</v>
      </c>
      <c r="B65">
        <v>1</v>
      </c>
      <c r="C65">
        <v>1</v>
      </c>
      <c r="D65" t="s">
        <v>12</v>
      </c>
      <c r="E65" t="s">
        <v>342</v>
      </c>
      <c r="F65" t="s">
        <v>331</v>
      </c>
      <c r="G65">
        <v>0.5</v>
      </c>
      <c r="H65">
        <v>60</v>
      </c>
      <c r="I65">
        <v>2.4</v>
      </c>
      <c r="J65">
        <v>0.44444400000000001</v>
      </c>
      <c r="K65">
        <v>0.55000000000000004</v>
      </c>
      <c r="L65">
        <v>292.10000000000002</v>
      </c>
      <c r="M65">
        <v>305.10000000000002</v>
      </c>
      <c r="N65" t="s">
        <v>330</v>
      </c>
    </row>
    <row r="66" spans="1:29" x14ac:dyDescent="0.25">
      <c r="A66">
        <v>5</v>
      </c>
      <c r="B66">
        <v>1</v>
      </c>
      <c r="C66">
        <v>1</v>
      </c>
      <c r="D66" t="s">
        <v>12</v>
      </c>
      <c r="E66" t="s">
        <v>342</v>
      </c>
      <c r="F66" t="s">
        <v>329</v>
      </c>
      <c r="G66">
        <v>0.5484</v>
      </c>
      <c r="H66">
        <v>0.90859999999999996</v>
      </c>
      <c r="I66">
        <v>1.9564999999999999E-2</v>
      </c>
      <c r="J66">
        <v>1.9023890000000001</v>
      </c>
      <c r="K66">
        <v>1.837172</v>
      </c>
      <c r="L66">
        <v>0.40836800000000001</v>
      </c>
      <c r="M66">
        <v>0.40836800000000001</v>
      </c>
      <c r="N66">
        <v>0.11261</v>
      </c>
      <c r="O66">
        <v>0.18663099999999999</v>
      </c>
      <c r="P66">
        <v>0.118154</v>
      </c>
      <c r="Q66">
        <v>0.118154</v>
      </c>
      <c r="R66">
        <v>1.5469580000000001</v>
      </c>
      <c r="S66">
        <v>1.6154360000000001</v>
      </c>
      <c r="T66">
        <v>1149383</v>
      </c>
      <c r="U66">
        <v>1521067.2</v>
      </c>
      <c r="V66">
        <v>1494334.5</v>
      </c>
      <c r="W66">
        <v>1494334.5</v>
      </c>
      <c r="X66">
        <v>157596.6</v>
      </c>
      <c r="Y66">
        <v>600329.9</v>
      </c>
      <c r="Z66">
        <v>164998.70000000001</v>
      </c>
      <c r="AA66">
        <v>164998.70000000001</v>
      </c>
      <c r="AB66">
        <v>191731.4</v>
      </c>
      <c r="AC66">
        <v>627062.6</v>
      </c>
    </row>
    <row r="67" spans="1:29" x14ac:dyDescent="0.25">
      <c r="A67">
        <v>5</v>
      </c>
      <c r="B67">
        <v>1</v>
      </c>
      <c r="C67">
        <v>1</v>
      </c>
      <c r="D67" t="s">
        <v>12</v>
      </c>
      <c r="E67" t="s">
        <v>342</v>
      </c>
      <c r="F67" t="s">
        <v>328</v>
      </c>
      <c r="G67">
        <v>0.61</v>
      </c>
      <c r="H67">
        <v>0.04</v>
      </c>
      <c r="I67">
        <v>1.18E-2</v>
      </c>
      <c r="J67">
        <v>45</v>
      </c>
      <c r="K67">
        <v>0.04</v>
      </c>
      <c r="L67">
        <v>0.04</v>
      </c>
      <c r="M67">
        <v>0.04</v>
      </c>
      <c r="N67">
        <v>0.04</v>
      </c>
      <c r="O67">
        <v>0.04</v>
      </c>
      <c r="P67">
        <v>0.04</v>
      </c>
      <c r="Q67">
        <v>0.04</v>
      </c>
      <c r="R67">
        <v>0.03</v>
      </c>
      <c r="S67">
        <v>45</v>
      </c>
      <c r="T67">
        <v>3744000</v>
      </c>
      <c r="U67">
        <v>10080</v>
      </c>
      <c r="V67">
        <v>10080</v>
      </c>
      <c r="W67">
        <v>10080</v>
      </c>
      <c r="X67">
        <v>10080</v>
      </c>
      <c r="Y67">
        <v>10080</v>
      </c>
      <c r="Z67">
        <v>10080</v>
      </c>
      <c r="AA67">
        <v>10080</v>
      </c>
      <c r="AB67">
        <v>1206</v>
      </c>
      <c r="AC67">
        <v>3744000</v>
      </c>
    </row>
    <row r="68" spans="1:29" x14ac:dyDescent="0.25">
      <c r="A68">
        <v>5</v>
      </c>
      <c r="B68">
        <v>1</v>
      </c>
      <c r="C68">
        <v>1</v>
      </c>
      <c r="D68" t="s">
        <v>12</v>
      </c>
      <c r="E68" t="s">
        <v>342</v>
      </c>
      <c r="F68" t="s">
        <v>326</v>
      </c>
      <c r="G68">
        <v>0.13</v>
      </c>
      <c r="H68">
        <v>0.91</v>
      </c>
      <c r="I68">
        <v>-999</v>
      </c>
      <c r="J68">
        <v>1.67</v>
      </c>
      <c r="K68">
        <v>0.55789999999999995</v>
      </c>
      <c r="L68">
        <v>-999</v>
      </c>
      <c r="M68">
        <v>-999</v>
      </c>
      <c r="N68">
        <v>-999</v>
      </c>
      <c r="O68">
        <v>-999</v>
      </c>
      <c r="P68">
        <v>-999</v>
      </c>
      <c r="Q68">
        <v>-999</v>
      </c>
      <c r="R68">
        <v>-999</v>
      </c>
      <c r="S68">
        <v>-999</v>
      </c>
      <c r="T68">
        <v>2060500</v>
      </c>
      <c r="U68">
        <v>1712300</v>
      </c>
      <c r="V68">
        <v>-999</v>
      </c>
      <c r="W68">
        <v>-999</v>
      </c>
      <c r="X68">
        <v>-999</v>
      </c>
      <c r="Y68">
        <v>-999</v>
      </c>
      <c r="Z68">
        <v>-999</v>
      </c>
      <c r="AA68">
        <v>-999</v>
      </c>
      <c r="AB68">
        <v>-999</v>
      </c>
      <c r="AC68">
        <v>-999</v>
      </c>
    </row>
    <row r="69" spans="1:29" x14ac:dyDescent="0.25">
      <c r="A69">
        <v>5</v>
      </c>
      <c r="B69">
        <v>2</v>
      </c>
      <c r="C69">
        <v>1</v>
      </c>
      <c r="D69" t="s">
        <v>12</v>
      </c>
      <c r="E69" t="s">
        <v>341</v>
      </c>
      <c r="F69" t="s">
        <v>331</v>
      </c>
      <c r="G69">
        <v>0.7</v>
      </c>
      <c r="H69">
        <v>30</v>
      </c>
      <c r="I69">
        <v>1.2</v>
      </c>
      <c r="J69">
        <v>0.83333299999999999</v>
      </c>
      <c r="K69">
        <v>0.4</v>
      </c>
      <c r="L69">
        <v>285.10000000000002</v>
      </c>
      <c r="M69">
        <v>310.10000000000002</v>
      </c>
      <c r="N69" t="s">
        <v>330</v>
      </c>
    </row>
    <row r="70" spans="1:29" x14ac:dyDescent="0.25">
      <c r="A70">
        <v>5</v>
      </c>
      <c r="B70">
        <v>2</v>
      </c>
      <c r="C70">
        <v>1</v>
      </c>
      <c r="D70" t="s">
        <v>12</v>
      </c>
      <c r="E70" t="s">
        <v>341</v>
      </c>
      <c r="F70" t="s">
        <v>329</v>
      </c>
      <c r="G70">
        <v>0.5484</v>
      </c>
      <c r="H70">
        <v>0.90859999999999996</v>
      </c>
      <c r="I70">
        <v>2.0365000000000001E-2</v>
      </c>
      <c r="J70">
        <v>1.9638850000000001</v>
      </c>
      <c r="K70">
        <v>2.133321</v>
      </c>
      <c r="L70">
        <v>0.64609399999999995</v>
      </c>
      <c r="M70">
        <v>0.64609399999999995</v>
      </c>
      <c r="N70">
        <v>0.64609399999999995</v>
      </c>
      <c r="O70">
        <v>0.64609399999999995</v>
      </c>
      <c r="P70">
        <v>0.64609399999999995</v>
      </c>
      <c r="Q70">
        <v>0.64609399999999995</v>
      </c>
      <c r="R70">
        <v>1.6026260000000001</v>
      </c>
      <c r="S70">
        <v>1.6771450000000001</v>
      </c>
      <c r="T70">
        <v>1149063.5</v>
      </c>
      <c r="U70">
        <v>795466.7</v>
      </c>
      <c r="V70">
        <v>769784.2</v>
      </c>
      <c r="W70">
        <v>769784.2</v>
      </c>
      <c r="X70">
        <v>769784.2</v>
      </c>
      <c r="Y70">
        <v>769784.2</v>
      </c>
      <c r="Z70">
        <v>769784.2</v>
      </c>
      <c r="AA70">
        <v>769784.2</v>
      </c>
      <c r="AB70">
        <v>217009.4</v>
      </c>
      <c r="AC70">
        <v>626353</v>
      </c>
    </row>
    <row r="71" spans="1:29" x14ac:dyDescent="0.25">
      <c r="A71">
        <v>5</v>
      </c>
      <c r="B71">
        <v>2</v>
      </c>
      <c r="C71">
        <v>1</v>
      </c>
      <c r="D71" t="s">
        <v>12</v>
      </c>
      <c r="E71" t="s">
        <v>341</v>
      </c>
      <c r="F71" t="s">
        <v>328</v>
      </c>
      <c r="G71">
        <v>0.61</v>
      </c>
      <c r="H71">
        <v>0.04</v>
      </c>
      <c r="I71">
        <v>1.18E-2</v>
      </c>
      <c r="J71">
        <v>45</v>
      </c>
      <c r="K71">
        <v>0.04</v>
      </c>
      <c r="L71">
        <v>0.04</v>
      </c>
      <c r="M71">
        <v>0.04</v>
      </c>
      <c r="N71">
        <v>0.04</v>
      </c>
      <c r="O71">
        <v>0.04</v>
      </c>
      <c r="P71">
        <v>0.04</v>
      </c>
      <c r="Q71">
        <v>0.04</v>
      </c>
      <c r="R71">
        <v>0.03</v>
      </c>
      <c r="S71">
        <v>45</v>
      </c>
      <c r="T71">
        <v>3744000</v>
      </c>
      <c r="U71">
        <v>10080</v>
      </c>
      <c r="V71">
        <v>10080</v>
      </c>
      <c r="W71">
        <v>10080</v>
      </c>
      <c r="X71">
        <v>10080</v>
      </c>
      <c r="Y71">
        <v>10080</v>
      </c>
      <c r="Z71">
        <v>10080</v>
      </c>
      <c r="AA71">
        <v>10080</v>
      </c>
      <c r="AB71">
        <v>1206</v>
      </c>
      <c r="AC71">
        <v>3744000</v>
      </c>
    </row>
    <row r="72" spans="1:29" x14ac:dyDescent="0.25">
      <c r="A72">
        <v>5</v>
      </c>
      <c r="B72">
        <v>2</v>
      </c>
      <c r="C72">
        <v>1</v>
      </c>
      <c r="D72" t="s">
        <v>12</v>
      </c>
      <c r="E72" t="s">
        <v>341</v>
      </c>
      <c r="F72" t="s">
        <v>326</v>
      </c>
      <c r="G72">
        <v>0.72</v>
      </c>
      <c r="H72">
        <v>0.28000000000000003</v>
      </c>
      <c r="I72">
        <v>-999</v>
      </c>
      <c r="J72">
        <v>0.36</v>
      </c>
      <c r="K72">
        <v>0.36</v>
      </c>
      <c r="L72">
        <v>-999</v>
      </c>
      <c r="M72">
        <v>-999</v>
      </c>
      <c r="N72">
        <v>-999</v>
      </c>
      <c r="O72">
        <v>-999</v>
      </c>
      <c r="P72">
        <v>-999</v>
      </c>
      <c r="Q72">
        <v>-999</v>
      </c>
      <c r="R72">
        <v>-999</v>
      </c>
      <c r="S72">
        <v>-999</v>
      </c>
      <c r="T72">
        <v>1545600</v>
      </c>
      <c r="U72">
        <v>1545600</v>
      </c>
      <c r="V72">
        <v>-999</v>
      </c>
      <c r="W72">
        <v>-999</v>
      </c>
      <c r="X72">
        <v>-999</v>
      </c>
      <c r="Y72">
        <v>-999</v>
      </c>
      <c r="Z72">
        <v>-999</v>
      </c>
      <c r="AA72">
        <v>-999</v>
      </c>
      <c r="AB72">
        <v>-999</v>
      </c>
      <c r="AC72">
        <v>-999</v>
      </c>
    </row>
    <row r="73" spans="1:29" x14ac:dyDescent="0.25">
      <c r="A73">
        <v>5</v>
      </c>
      <c r="B73">
        <v>3</v>
      </c>
      <c r="C73">
        <v>1</v>
      </c>
      <c r="D73" t="s">
        <v>12</v>
      </c>
      <c r="E73" t="s">
        <v>340</v>
      </c>
      <c r="F73" t="s">
        <v>331</v>
      </c>
      <c r="G73">
        <v>0.7</v>
      </c>
      <c r="H73">
        <v>10</v>
      </c>
      <c r="I73">
        <v>0.4</v>
      </c>
      <c r="J73">
        <v>0.81818199999999996</v>
      </c>
      <c r="K73">
        <v>0.45</v>
      </c>
      <c r="L73">
        <v>285.10000000000002</v>
      </c>
      <c r="M73">
        <v>373.1</v>
      </c>
      <c r="N73" t="s">
        <v>330</v>
      </c>
    </row>
    <row r="74" spans="1:29" x14ac:dyDescent="0.25">
      <c r="A74">
        <v>5</v>
      </c>
      <c r="B74">
        <v>3</v>
      </c>
      <c r="C74">
        <v>1</v>
      </c>
      <c r="D74" t="s">
        <v>12</v>
      </c>
      <c r="E74" t="s">
        <v>340</v>
      </c>
      <c r="F74" t="s">
        <v>329</v>
      </c>
      <c r="G74">
        <v>0.5484</v>
      </c>
      <c r="H74">
        <v>0.90859999999999996</v>
      </c>
      <c r="I74">
        <v>2.0112999999999999E-2</v>
      </c>
      <c r="J74">
        <v>8.0631269999999997</v>
      </c>
      <c r="K74">
        <v>8.2304670000000009</v>
      </c>
      <c r="L74">
        <v>8.2304670000000009</v>
      </c>
      <c r="M74">
        <v>8.2304670000000009</v>
      </c>
      <c r="N74">
        <v>8.2304670000000009</v>
      </c>
      <c r="O74">
        <v>8.2304670000000009</v>
      </c>
      <c r="P74">
        <v>8.2304670000000009</v>
      </c>
      <c r="Q74">
        <v>8.2304670000000009</v>
      </c>
      <c r="R74">
        <v>7.7063389999999998</v>
      </c>
      <c r="S74">
        <v>7.7799360000000002</v>
      </c>
      <c r="T74">
        <v>1142641.8999999999</v>
      </c>
      <c r="U74">
        <v>784614.7</v>
      </c>
      <c r="V74">
        <v>784614.7</v>
      </c>
      <c r="W74">
        <v>784614.7</v>
      </c>
      <c r="X74">
        <v>784614.7</v>
      </c>
      <c r="Y74">
        <v>784614.7</v>
      </c>
      <c r="Z74">
        <v>784614.7</v>
      </c>
      <c r="AA74">
        <v>784614.7</v>
      </c>
      <c r="AB74">
        <v>198909.8</v>
      </c>
      <c r="AC74">
        <v>613382.19999999995</v>
      </c>
    </row>
    <row r="75" spans="1:29" x14ac:dyDescent="0.25">
      <c r="A75">
        <v>5</v>
      </c>
      <c r="B75">
        <v>3</v>
      </c>
      <c r="C75">
        <v>1</v>
      </c>
      <c r="D75" t="s">
        <v>12</v>
      </c>
      <c r="E75" t="s">
        <v>340</v>
      </c>
      <c r="F75" t="s">
        <v>328</v>
      </c>
      <c r="G75">
        <v>0.61</v>
      </c>
      <c r="H75">
        <v>0.04</v>
      </c>
      <c r="I75">
        <v>1.18E-2</v>
      </c>
      <c r="J75">
        <v>45</v>
      </c>
      <c r="K75">
        <v>0.04</v>
      </c>
      <c r="L75">
        <v>0.04</v>
      </c>
      <c r="M75">
        <v>0.04</v>
      </c>
      <c r="N75">
        <v>0.04</v>
      </c>
      <c r="O75">
        <v>0.04</v>
      </c>
      <c r="P75">
        <v>0.04</v>
      </c>
      <c r="Q75">
        <v>0.04</v>
      </c>
      <c r="R75">
        <v>0.03</v>
      </c>
      <c r="S75">
        <v>45</v>
      </c>
      <c r="T75">
        <v>3744000</v>
      </c>
      <c r="U75">
        <v>10080</v>
      </c>
      <c r="V75">
        <v>10080</v>
      </c>
      <c r="W75">
        <v>10080</v>
      </c>
      <c r="X75">
        <v>10080</v>
      </c>
      <c r="Y75">
        <v>10080</v>
      </c>
      <c r="Z75">
        <v>10080</v>
      </c>
      <c r="AA75">
        <v>10080</v>
      </c>
      <c r="AB75">
        <v>1206</v>
      </c>
      <c r="AC75">
        <v>3744000</v>
      </c>
    </row>
    <row r="76" spans="1:29" x14ac:dyDescent="0.25">
      <c r="A76">
        <v>5</v>
      </c>
      <c r="B76">
        <v>3</v>
      </c>
      <c r="C76">
        <v>1</v>
      </c>
      <c r="D76" t="s">
        <v>12</v>
      </c>
      <c r="E76" t="s">
        <v>340</v>
      </c>
      <c r="F76" t="s">
        <v>326</v>
      </c>
      <c r="G76">
        <v>0.08</v>
      </c>
      <c r="H76">
        <v>0.95</v>
      </c>
      <c r="I76">
        <v>-999</v>
      </c>
      <c r="J76">
        <v>-999</v>
      </c>
      <c r="K76">
        <v>-999</v>
      </c>
      <c r="L76">
        <v>-999</v>
      </c>
      <c r="M76">
        <v>-999</v>
      </c>
      <c r="N76">
        <v>-999</v>
      </c>
      <c r="O76">
        <v>-999</v>
      </c>
      <c r="P76">
        <v>-999</v>
      </c>
      <c r="Q76">
        <v>-999</v>
      </c>
      <c r="R76">
        <v>-999</v>
      </c>
      <c r="S76">
        <v>-999</v>
      </c>
      <c r="T76">
        <v>-999</v>
      </c>
      <c r="U76">
        <v>-999</v>
      </c>
      <c r="V76">
        <v>-999</v>
      </c>
      <c r="W76">
        <v>-999</v>
      </c>
      <c r="X76">
        <v>-999</v>
      </c>
      <c r="Y76">
        <v>-999</v>
      </c>
      <c r="Z76">
        <v>-999</v>
      </c>
      <c r="AA76">
        <v>-999</v>
      </c>
      <c r="AB76">
        <v>-999</v>
      </c>
      <c r="AC76">
        <v>-999</v>
      </c>
    </row>
    <row r="77" spans="1:29" x14ac:dyDescent="0.25">
      <c r="A77">
        <v>5</v>
      </c>
      <c r="B77">
        <v>4</v>
      </c>
      <c r="C77">
        <v>1</v>
      </c>
      <c r="D77" t="s">
        <v>12</v>
      </c>
      <c r="E77" t="s">
        <v>339</v>
      </c>
      <c r="F77" t="s">
        <v>331</v>
      </c>
      <c r="G77">
        <v>0.5</v>
      </c>
      <c r="H77">
        <v>8</v>
      </c>
      <c r="I77">
        <v>0.8</v>
      </c>
      <c r="J77">
        <v>0.9375</v>
      </c>
      <c r="K77">
        <v>0.2</v>
      </c>
      <c r="L77">
        <v>285.10000000000002</v>
      </c>
      <c r="M77">
        <v>373.1</v>
      </c>
      <c r="N77" t="s">
        <v>330</v>
      </c>
    </row>
    <row r="78" spans="1:29" x14ac:dyDescent="0.25">
      <c r="A78">
        <v>5</v>
      </c>
      <c r="B78">
        <v>4</v>
      </c>
      <c r="C78">
        <v>1</v>
      </c>
      <c r="D78" t="s">
        <v>12</v>
      </c>
      <c r="E78" t="s">
        <v>339</v>
      </c>
      <c r="F78" t="s">
        <v>329</v>
      </c>
      <c r="G78">
        <v>0.27629999999999999</v>
      </c>
      <c r="H78">
        <v>0.90895000000000004</v>
      </c>
      <c r="I78">
        <v>2.0314749999999999E-2</v>
      </c>
      <c r="J78">
        <v>6.1782360000000001</v>
      </c>
      <c r="K78">
        <v>6.1782360000000001</v>
      </c>
      <c r="L78">
        <v>6.1782360000000001</v>
      </c>
      <c r="M78">
        <v>6.1782360000000001</v>
      </c>
      <c r="N78">
        <v>5.8492100000000002</v>
      </c>
      <c r="O78">
        <v>5.9293810000000002</v>
      </c>
      <c r="P78">
        <v>5.8553769999999998</v>
      </c>
      <c r="Q78">
        <v>5.8553769999999998</v>
      </c>
      <c r="R78">
        <v>5.8553769999999998</v>
      </c>
      <c r="S78">
        <v>5.9315569999999997</v>
      </c>
      <c r="T78">
        <v>1519453.4</v>
      </c>
      <c r="U78">
        <v>1519453.4</v>
      </c>
      <c r="V78">
        <v>1519453.4</v>
      </c>
      <c r="W78">
        <v>1519453.4</v>
      </c>
      <c r="X78">
        <v>162986.20000000001</v>
      </c>
      <c r="Y78">
        <v>677455.8</v>
      </c>
      <c r="Z78">
        <v>170497.7</v>
      </c>
      <c r="AA78">
        <v>170497.7</v>
      </c>
      <c r="AB78">
        <v>170497.7</v>
      </c>
      <c r="AC78">
        <v>612254</v>
      </c>
    </row>
    <row r="79" spans="1:29" x14ac:dyDescent="0.25">
      <c r="A79">
        <v>5</v>
      </c>
      <c r="B79">
        <v>4</v>
      </c>
      <c r="C79">
        <v>1</v>
      </c>
      <c r="D79" t="s">
        <v>12</v>
      </c>
      <c r="E79" t="s">
        <v>339</v>
      </c>
      <c r="F79" t="s">
        <v>328</v>
      </c>
      <c r="G79">
        <v>0.23</v>
      </c>
      <c r="H79">
        <v>0.9</v>
      </c>
      <c r="I79">
        <v>1.47E-2</v>
      </c>
      <c r="J79">
        <v>1.2</v>
      </c>
      <c r="K79">
        <v>0.03</v>
      </c>
      <c r="L79">
        <v>0.15</v>
      </c>
      <c r="M79">
        <v>0.03</v>
      </c>
      <c r="N79">
        <v>0.03</v>
      </c>
      <c r="O79">
        <v>0.03</v>
      </c>
      <c r="P79">
        <v>0.04</v>
      </c>
      <c r="Q79">
        <v>0.04</v>
      </c>
      <c r="R79">
        <v>0.04</v>
      </c>
      <c r="S79">
        <v>0.16</v>
      </c>
      <c r="T79">
        <v>1700000</v>
      </c>
      <c r="U79">
        <v>1206</v>
      </c>
      <c r="V79">
        <v>994000</v>
      </c>
      <c r="W79">
        <v>1206</v>
      </c>
      <c r="X79">
        <v>1206</v>
      </c>
      <c r="Y79">
        <v>1206</v>
      </c>
      <c r="Z79">
        <v>10080</v>
      </c>
      <c r="AA79">
        <v>10080</v>
      </c>
      <c r="AB79">
        <v>10080</v>
      </c>
      <c r="AC79">
        <v>609000</v>
      </c>
    </row>
    <row r="80" spans="1:29" x14ac:dyDescent="0.25">
      <c r="A80">
        <v>5</v>
      </c>
      <c r="B80">
        <v>4</v>
      </c>
      <c r="C80">
        <v>1</v>
      </c>
      <c r="D80" t="s">
        <v>12</v>
      </c>
      <c r="E80" t="s">
        <v>339</v>
      </c>
      <c r="F80" t="s">
        <v>326</v>
      </c>
      <c r="G80">
        <v>0.08</v>
      </c>
      <c r="H80">
        <v>0.95</v>
      </c>
      <c r="I80">
        <v>-999</v>
      </c>
      <c r="J80">
        <v>-999</v>
      </c>
      <c r="K80">
        <v>-999</v>
      </c>
      <c r="L80">
        <v>-999</v>
      </c>
      <c r="M80">
        <v>-999</v>
      </c>
      <c r="N80">
        <v>-999</v>
      </c>
      <c r="O80">
        <v>-999</v>
      </c>
      <c r="P80">
        <v>-999</v>
      </c>
      <c r="Q80">
        <v>-999</v>
      </c>
      <c r="R80">
        <v>-999</v>
      </c>
      <c r="S80">
        <v>-999</v>
      </c>
      <c r="T80">
        <v>-999</v>
      </c>
      <c r="U80">
        <v>-999</v>
      </c>
      <c r="V80">
        <v>-999</v>
      </c>
      <c r="W80">
        <v>-999</v>
      </c>
      <c r="X80">
        <v>-999</v>
      </c>
      <c r="Y80">
        <v>-999</v>
      </c>
      <c r="Z80">
        <v>-999</v>
      </c>
      <c r="AA80">
        <v>-999</v>
      </c>
      <c r="AB80">
        <v>-999</v>
      </c>
      <c r="AC80">
        <v>-999</v>
      </c>
    </row>
    <row r="81" spans="1:29" x14ac:dyDescent="0.25">
      <c r="A81">
        <v>6</v>
      </c>
      <c r="B81">
        <v>1</v>
      </c>
      <c r="C81">
        <v>1</v>
      </c>
      <c r="D81" t="s">
        <v>13</v>
      </c>
      <c r="E81" t="s">
        <v>342</v>
      </c>
      <c r="F81" t="s">
        <v>331</v>
      </c>
      <c r="G81">
        <v>0.6</v>
      </c>
      <c r="H81">
        <v>100</v>
      </c>
      <c r="I81">
        <v>4</v>
      </c>
      <c r="J81">
        <v>0.125</v>
      </c>
      <c r="K81">
        <v>0.6</v>
      </c>
      <c r="L81">
        <v>292.10000000000002</v>
      </c>
      <c r="M81">
        <v>300.10000000000002</v>
      </c>
      <c r="N81" t="s">
        <v>330</v>
      </c>
    </row>
    <row r="82" spans="1:29" x14ac:dyDescent="0.25">
      <c r="A82">
        <v>6</v>
      </c>
      <c r="B82">
        <v>1</v>
      </c>
      <c r="C82">
        <v>1</v>
      </c>
      <c r="D82" t="s">
        <v>13</v>
      </c>
      <c r="E82" t="s">
        <v>342</v>
      </c>
      <c r="F82" t="s">
        <v>329</v>
      </c>
      <c r="G82">
        <v>0.21659999999999999</v>
      </c>
      <c r="H82">
        <v>0.90080000000000005</v>
      </c>
      <c r="I82">
        <v>3.1833500000000001E-2</v>
      </c>
      <c r="J82">
        <v>1.994192</v>
      </c>
      <c r="K82">
        <v>4.287744</v>
      </c>
      <c r="L82">
        <v>4.2683590000000002</v>
      </c>
      <c r="M82">
        <v>3.2904469999999999</v>
      </c>
      <c r="N82">
        <v>3.0502669999999998</v>
      </c>
      <c r="O82">
        <v>0.75671500000000003</v>
      </c>
      <c r="P82">
        <v>3.0502669999999998</v>
      </c>
      <c r="Q82">
        <v>3.2896510000000001</v>
      </c>
      <c r="R82">
        <v>3.2727659999999998</v>
      </c>
      <c r="S82">
        <v>1.0799989999999999</v>
      </c>
      <c r="T82">
        <v>2118010</v>
      </c>
      <c r="U82">
        <v>2118499.9</v>
      </c>
      <c r="V82">
        <v>2133802</v>
      </c>
      <c r="W82">
        <v>95882.6</v>
      </c>
      <c r="X82">
        <v>777056.1</v>
      </c>
      <c r="Y82">
        <v>776566.2</v>
      </c>
      <c r="Z82">
        <v>777056.1</v>
      </c>
      <c r="AA82">
        <v>134966.39999999999</v>
      </c>
      <c r="AB82">
        <v>121896</v>
      </c>
      <c r="AC82">
        <v>617575.5</v>
      </c>
    </row>
    <row r="83" spans="1:29" x14ac:dyDescent="0.25">
      <c r="A83">
        <v>6</v>
      </c>
      <c r="B83">
        <v>1</v>
      </c>
      <c r="C83">
        <v>1</v>
      </c>
      <c r="D83" t="s">
        <v>13</v>
      </c>
      <c r="E83" t="s">
        <v>342</v>
      </c>
      <c r="F83" t="s">
        <v>328</v>
      </c>
      <c r="G83">
        <v>0.14000000000000001</v>
      </c>
      <c r="H83">
        <v>0.91</v>
      </c>
      <c r="I83">
        <v>2.5999999999999999E-2</v>
      </c>
      <c r="J83">
        <v>1.1499999999999999</v>
      </c>
      <c r="K83">
        <v>0.19</v>
      </c>
      <c r="L83">
        <v>3.5999999999999997E-2</v>
      </c>
      <c r="M83">
        <v>3.5999999999999997E-2</v>
      </c>
      <c r="N83">
        <v>3.5999999999999997E-2</v>
      </c>
      <c r="O83">
        <v>0.7</v>
      </c>
      <c r="P83">
        <v>0.7</v>
      </c>
      <c r="Q83">
        <v>0.7</v>
      </c>
      <c r="R83">
        <v>0.7</v>
      </c>
      <c r="S83">
        <v>0.7</v>
      </c>
      <c r="T83">
        <v>1957200</v>
      </c>
      <c r="U83">
        <v>912000</v>
      </c>
      <c r="V83">
        <v>96600</v>
      </c>
      <c r="W83">
        <v>96600</v>
      </c>
      <c r="X83">
        <v>96600</v>
      </c>
      <c r="Y83">
        <v>840000</v>
      </c>
      <c r="Z83">
        <v>840000</v>
      </c>
      <c r="AA83">
        <v>840000</v>
      </c>
      <c r="AB83">
        <v>840000</v>
      </c>
      <c r="AC83">
        <v>840000</v>
      </c>
    </row>
    <row r="84" spans="1:29" x14ac:dyDescent="0.25">
      <c r="A84">
        <v>6</v>
      </c>
      <c r="B84">
        <v>1</v>
      </c>
      <c r="C84">
        <v>1</v>
      </c>
      <c r="D84" t="s">
        <v>13</v>
      </c>
      <c r="E84" t="s">
        <v>342</v>
      </c>
      <c r="F84" t="s">
        <v>326</v>
      </c>
      <c r="G84">
        <v>0.23</v>
      </c>
      <c r="H84">
        <v>0.88</v>
      </c>
      <c r="I84">
        <v>-999</v>
      </c>
      <c r="J84">
        <v>1.9</v>
      </c>
      <c r="K84">
        <v>0.56000000000000005</v>
      </c>
      <c r="L84">
        <v>0.36</v>
      </c>
      <c r="M84">
        <v>-999</v>
      </c>
      <c r="N84">
        <v>-999</v>
      </c>
      <c r="O84">
        <v>-999</v>
      </c>
      <c r="P84">
        <v>-999</v>
      </c>
      <c r="Q84">
        <v>-999</v>
      </c>
      <c r="R84">
        <v>-999</v>
      </c>
      <c r="S84">
        <v>-999</v>
      </c>
      <c r="T84">
        <v>2100000</v>
      </c>
      <c r="U84">
        <v>1773000</v>
      </c>
      <c r="V84">
        <v>1545600</v>
      </c>
      <c r="W84">
        <v>-999</v>
      </c>
      <c r="X84">
        <v>-999</v>
      </c>
      <c r="Y84">
        <v>-999</v>
      </c>
      <c r="Z84">
        <v>-999</v>
      </c>
      <c r="AA84">
        <v>-999</v>
      </c>
      <c r="AB84">
        <v>-999</v>
      </c>
      <c r="AC84">
        <v>-999</v>
      </c>
    </row>
    <row r="85" spans="1:29" x14ac:dyDescent="0.25">
      <c r="A85">
        <v>6</v>
      </c>
      <c r="B85">
        <v>2</v>
      </c>
      <c r="C85">
        <v>1</v>
      </c>
      <c r="D85" t="s">
        <v>13</v>
      </c>
      <c r="E85" t="s">
        <v>341</v>
      </c>
      <c r="F85" t="s">
        <v>331</v>
      </c>
      <c r="G85">
        <v>0.5</v>
      </c>
      <c r="H85">
        <v>40</v>
      </c>
      <c r="I85">
        <v>1.6</v>
      </c>
      <c r="J85">
        <v>0.5</v>
      </c>
      <c r="K85">
        <v>0.5</v>
      </c>
      <c r="L85">
        <v>290.10000000000002</v>
      </c>
      <c r="M85">
        <v>310.10000000000002</v>
      </c>
      <c r="N85" t="s">
        <v>330</v>
      </c>
    </row>
    <row r="86" spans="1:29" x14ac:dyDescent="0.25">
      <c r="A86">
        <v>6</v>
      </c>
      <c r="B86">
        <v>2</v>
      </c>
      <c r="C86">
        <v>1</v>
      </c>
      <c r="D86" t="s">
        <v>13</v>
      </c>
      <c r="E86" t="s">
        <v>341</v>
      </c>
      <c r="F86" t="s">
        <v>329</v>
      </c>
      <c r="G86">
        <v>0.21659999999999999</v>
      </c>
      <c r="H86">
        <v>0.90080000000000005</v>
      </c>
      <c r="I86">
        <v>3.1833500000000001E-2</v>
      </c>
      <c r="J86">
        <v>1.994192</v>
      </c>
      <c r="K86">
        <v>4.287744</v>
      </c>
      <c r="L86">
        <v>4.2683590000000002</v>
      </c>
      <c r="M86">
        <v>3.2904469999999999</v>
      </c>
      <c r="N86">
        <v>3.0502669999999998</v>
      </c>
      <c r="O86">
        <v>0.75671500000000003</v>
      </c>
      <c r="P86">
        <v>3.0502669999999998</v>
      </c>
      <c r="Q86">
        <v>3.2896510000000001</v>
      </c>
      <c r="R86">
        <v>3.2727659999999998</v>
      </c>
      <c r="S86">
        <v>1.0799989999999999</v>
      </c>
      <c r="T86">
        <v>2118010</v>
      </c>
      <c r="U86">
        <v>2118499.9</v>
      </c>
      <c r="V86">
        <v>2133802</v>
      </c>
      <c r="W86">
        <v>95882.6</v>
      </c>
      <c r="X86">
        <v>777056.1</v>
      </c>
      <c r="Y86">
        <v>776566.2</v>
      </c>
      <c r="Z86">
        <v>777056.1</v>
      </c>
      <c r="AA86">
        <v>134966.39999999999</v>
      </c>
      <c r="AB86">
        <v>121896</v>
      </c>
      <c r="AC86">
        <v>617575.5</v>
      </c>
    </row>
    <row r="87" spans="1:29" x14ac:dyDescent="0.25">
      <c r="A87">
        <v>6</v>
      </c>
      <c r="B87">
        <v>2</v>
      </c>
      <c r="C87">
        <v>1</v>
      </c>
      <c r="D87" t="s">
        <v>13</v>
      </c>
      <c r="E87" t="s">
        <v>341</v>
      </c>
      <c r="F87" t="s">
        <v>328</v>
      </c>
      <c r="G87">
        <v>0.14000000000000001</v>
      </c>
      <c r="H87">
        <v>0.91</v>
      </c>
      <c r="I87">
        <v>2.5999999999999999E-2</v>
      </c>
      <c r="J87">
        <v>1.1499999999999999</v>
      </c>
      <c r="K87">
        <v>0.19</v>
      </c>
      <c r="L87">
        <v>3.5999999999999997E-2</v>
      </c>
      <c r="M87">
        <v>3.5999999999999997E-2</v>
      </c>
      <c r="N87">
        <v>3.5999999999999997E-2</v>
      </c>
      <c r="O87">
        <v>0.7</v>
      </c>
      <c r="P87">
        <v>0.7</v>
      </c>
      <c r="Q87">
        <v>0.7</v>
      </c>
      <c r="R87">
        <v>0.7</v>
      </c>
      <c r="S87">
        <v>0.7</v>
      </c>
      <c r="T87">
        <v>1957200</v>
      </c>
      <c r="U87">
        <v>912000</v>
      </c>
      <c r="V87">
        <v>96600</v>
      </c>
      <c r="W87">
        <v>96600</v>
      </c>
      <c r="X87">
        <v>96600</v>
      </c>
      <c r="Y87">
        <v>840000</v>
      </c>
      <c r="Z87">
        <v>840000</v>
      </c>
      <c r="AA87">
        <v>840000</v>
      </c>
      <c r="AB87">
        <v>840000</v>
      </c>
      <c r="AC87">
        <v>840000</v>
      </c>
    </row>
    <row r="88" spans="1:29" x14ac:dyDescent="0.25">
      <c r="A88">
        <v>6</v>
      </c>
      <c r="B88">
        <v>2</v>
      </c>
      <c r="C88">
        <v>1</v>
      </c>
      <c r="D88" t="s">
        <v>13</v>
      </c>
      <c r="E88" t="s">
        <v>341</v>
      </c>
      <c r="F88" t="s">
        <v>326</v>
      </c>
      <c r="G88">
        <v>0.23</v>
      </c>
      <c r="H88">
        <v>0.88</v>
      </c>
      <c r="I88">
        <v>-999</v>
      </c>
      <c r="J88">
        <v>1.9</v>
      </c>
      <c r="K88">
        <v>0.56000000000000005</v>
      </c>
      <c r="L88">
        <v>0.36</v>
      </c>
      <c r="M88">
        <v>-999</v>
      </c>
      <c r="N88">
        <v>-999</v>
      </c>
      <c r="O88">
        <v>-999</v>
      </c>
      <c r="P88">
        <v>-999</v>
      </c>
      <c r="Q88">
        <v>-999</v>
      </c>
      <c r="R88">
        <v>-999</v>
      </c>
      <c r="S88">
        <v>-999</v>
      </c>
      <c r="T88">
        <v>2100000</v>
      </c>
      <c r="U88">
        <v>1773000</v>
      </c>
      <c r="V88">
        <v>1545600</v>
      </c>
      <c r="W88">
        <v>-999</v>
      </c>
      <c r="X88">
        <v>-999</v>
      </c>
      <c r="Y88">
        <v>-999</v>
      </c>
      <c r="Z88">
        <v>-999</v>
      </c>
      <c r="AA88">
        <v>-999</v>
      </c>
      <c r="AB88">
        <v>-999</v>
      </c>
      <c r="AC88">
        <v>-999</v>
      </c>
    </row>
    <row r="89" spans="1:29" x14ac:dyDescent="0.25">
      <c r="A89">
        <v>6</v>
      </c>
      <c r="B89">
        <v>3</v>
      </c>
      <c r="C89">
        <v>1</v>
      </c>
      <c r="D89" t="s">
        <v>13</v>
      </c>
      <c r="E89" t="s">
        <v>340</v>
      </c>
      <c r="F89" t="s">
        <v>331</v>
      </c>
      <c r="G89">
        <v>0.4</v>
      </c>
      <c r="H89">
        <v>15</v>
      </c>
      <c r="I89">
        <v>0.6</v>
      </c>
      <c r="J89">
        <v>0.66666700000000001</v>
      </c>
      <c r="K89">
        <v>0.55000000000000004</v>
      </c>
      <c r="L89">
        <v>290.10000000000002</v>
      </c>
      <c r="M89">
        <v>310.10000000000002</v>
      </c>
      <c r="N89" t="s">
        <v>330</v>
      </c>
    </row>
    <row r="90" spans="1:29" x14ac:dyDescent="0.25">
      <c r="A90">
        <v>6</v>
      </c>
      <c r="B90">
        <v>3</v>
      </c>
      <c r="C90">
        <v>1</v>
      </c>
      <c r="D90" t="s">
        <v>13</v>
      </c>
      <c r="E90" t="s">
        <v>340</v>
      </c>
      <c r="F90" t="s">
        <v>329</v>
      </c>
      <c r="G90">
        <v>0.21659999999999999</v>
      </c>
      <c r="H90">
        <v>0.90080000000000005</v>
      </c>
      <c r="I90">
        <v>3.1833500000000001E-2</v>
      </c>
      <c r="J90">
        <v>1.994192</v>
      </c>
      <c r="K90">
        <v>4.287744</v>
      </c>
      <c r="L90">
        <v>4.2683590000000002</v>
      </c>
      <c r="M90">
        <v>3.2904469999999999</v>
      </c>
      <c r="N90">
        <v>3.0502669999999998</v>
      </c>
      <c r="O90">
        <v>0.75671500000000003</v>
      </c>
      <c r="P90">
        <v>3.0502669999999998</v>
      </c>
      <c r="Q90">
        <v>3.2896510000000001</v>
      </c>
      <c r="R90">
        <v>3.2727659999999998</v>
      </c>
      <c r="S90">
        <v>1.0799989999999999</v>
      </c>
      <c r="T90">
        <v>2118010</v>
      </c>
      <c r="U90">
        <v>2118499.9</v>
      </c>
      <c r="V90">
        <v>2133802</v>
      </c>
      <c r="W90">
        <v>95882.6</v>
      </c>
      <c r="X90">
        <v>777056.1</v>
      </c>
      <c r="Y90">
        <v>776566.2</v>
      </c>
      <c r="Z90">
        <v>777056.1</v>
      </c>
      <c r="AA90">
        <v>134966.39999999999</v>
      </c>
      <c r="AB90">
        <v>121896</v>
      </c>
      <c r="AC90">
        <v>617575.5</v>
      </c>
    </row>
    <row r="91" spans="1:29" x14ac:dyDescent="0.25">
      <c r="A91">
        <v>6</v>
      </c>
      <c r="B91">
        <v>3</v>
      </c>
      <c r="C91">
        <v>1</v>
      </c>
      <c r="D91" t="s">
        <v>13</v>
      </c>
      <c r="E91" t="s">
        <v>340</v>
      </c>
      <c r="F91" t="s">
        <v>328</v>
      </c>
      <c r="G91">
        <v>0.14000000000000001</v>
      </c>
      <c r="H91">
        <v>0.91</v>
      </c>
      <c r="I91">
        <v>2.5999999999999999E-2</v>
      </c>
      <c r="J91">
        <v>1.1499999999999999</v>
      </c>
      <c r="K91">
        <v>0.19</v>
      </c>
      <c r="L91">
        <v>3.5999999999999997E-2</v>
      </c>
      <c r="M91">
        <v>3.5999999999999997E-2</v>
      </c>
      <c r="N91">
        <v>3.5999999999999997E-2</v>
      </c>
      <c r="O91">
        <v>0.7</v>
      </c>
      <c r="P91">
        <v>0.7</v>
      </c>
      <c r="Q91">
        <v>0.7</v>
      </c>
      <c r="R91">
        <v>0.7</v>
      </c>
      <c r="S91">
        <v>0.7</v>
      </c>
      <c r="T91">
        <v>1957200</v>
      </c>
      <c r="U91">
        <v>912000</v>
      </c>
      <c r="V91">
        <v>96600</v>
      </c>
      <c r="W91">
        <v>96600</v>
      </c>
      <c r="X91">
        <v>96600</v>
      </c>
      <c r="Y91">
        <v>840000</v>
      </c>
      <c r="Z91">
        <v>840000</v>
      </c>
      <c r="AA91">
        <v>840000</v>
      </c>
      <c r="AB91">
        <v>840000</v>
      </c>
      <c r="AC91">
        <v>840000</v>
      </c>
    </row>
    <row r="92" spans="1:29" x14ac:dyDescent="0.25">
      <c r="A92">
        <v>6</v>
      </c>
      <c r="B92">
        <v>3</v>
      </c>
      <c r="C92">
        <v>1</v>
      </c>
      <c r="D92" t="s">
        <v>13</v>
      </c>
      <c r="E92" t="s">
        <v>340</v>
      </c>
      <c r="F92" t="s">
        <v>326</v>
      </c>
      <c r="G92">
        <v>0.13</v>
      </c>
      <c r="H92">
        <v>0.91</v>
      </c>
      <c r="I92">
        <v>-999</v>
      </c>
      <c r="J92">
        <v>1.67</v>
      </c>
      <c r="K92">
        <v>0.55789999999999995</v>
      </c>
      <c r="L92">
        <v>-999</v>
      </c>
      <c r="M92">
        <v>-999</v>
      </c>
      <c r="N92">
        <v>-999</v>
      </c>
      <c r="O92">
        <v>-999</v>
      </c>
      <c r="P92">
        <v>-999</v>
      </c>
      <c r="Q92">
        <v>-999</v>
      </c>
      <c r="R92">
        <v>-999</v>
      </c>
      <c r="S92">
        <v>-999</v>
      </c>
      <c r="T92">
        <v>2060500</v>
      </c>
      <c r="U92">
        <v>1712300</v>
      </c>
      <c r="V92">
        <v>-999</v>
      </c>
      <c r="W92">
        <v>-999</v>
      </c>
      <c r="X92">
        <v>-999</v>
      </c>
      <c r="Y92">
        <v>-999</v>
      </c>
      <c r="Z92">
        <v>-999</v>
      </c>
      <c r="AA92">
        <v>-999</v>
      </c>
      <c r="AB92">
        <v>-999</v>
      </c>
      <c r="AC92">
        <v>-999</v>
      </c>
    </row>
    <row r="93" spans="1:29" x14ac:dyDescent="0.25">
      <c r="A93">
        <v>6</v>
      </c>
      <c r="B93">
        <v>4</v>
      </c>
      <c r="C93">
        <v>1</v>
      </c>
      <c r="D93" t="s">
        <v>13</v>
      </c>
      <c r="E93" t="s">
        <v>339</v>
      </c>
      <c r="F93" t="s">
        <v>331</v>
      </c>
      <c r="G93">
        <v>0.5</v>
      </c>
      <c r="H93">
        <v>8</v>
      </c>
      <c r="I93">
        <v>0.4</v>
      </c>
      <c r="J93">
        <v>0.72727299999999995</v>
      </c>
      <c r="K93">
        <v>0.45</v>
      </c>
      <c r="L93">
        <v>290.10000000000002</v>
      </c>
      <c r="M93">
        <v>310.10000000000002</v>
      </c>
      <c r="N93" t="s">
        <v>330</v>
      </c>
    </row>
    <row r="94" spans="1:29" x14ac:dyDescent="0.25">
      <c r="A94">
        <v>6</v>
      </c>
      <c r="B94">
        <v>4</v>
      </c>
      <c r="C94">
        <v>1</v>
      </c>
      <c r="D94" t="s">
        <v>13</v>
      </c>
      <c r="E94" t="s">
        <v>339</v>
      </c>
      <c r="F94" t="s">
        <v>329</v>
      </c>
      <c r="G94">
        <v>0.4204</v>
      </c>
      <c r="H94">
        <v>0.85260000000000002</v>
      </c>
      <c r="I94">
        <v>1.0364999999999999E-2</v>
      </c>
      <c r="J94">
        <v>0.88013699999999995</v>
      </c>
      <c r="K94">
        <v>0.83138000000000001</v>
      </c>
      <c r="L94">
        <v>0.10555</v>
      </c>
      <c r="M94">
        <v>8.0076999999999995E-2</v>
      </c>
      <c r="N94">
        <v>8.0076999999999995E-2</v>
      </c>
      <c r="O94">
        <v>8.0076999999999995E-2</v>
      </c>
      <c r="P94">
        <v>8.0076999999999995E-2</v>
      </c>
      <c r="Q94">
        <v>8.0076999999999995E-2</v>
      </c>
      <c r="R94">
        <v>0.83701800000000004</v>
      </c>
      <c r="S94">
        <v>0.906671</v>
      </c>
      <c r="T94">
        <v>1718792</v>
      </c>
      <c r="U94">
        <v>207832.1</v>
      </c>
      <c r="V94">
        <v>1144144.2</v>
      </c>
      <c r="W94">
        <v>164648.79999999999</v>
      </c>
      <c r="X94">
        <v>164648.79999999999</v>
      </c>
      <c r="Y94">
        <v>164648.79999999999</v>
      </c>
      <c r="Z94">
        <v>164648.79999999999</v>
      </c>
      <c r="AA94">
        <v>164648.79999999999</v>
      </c>
      <c r="AB94">
        <v>215109.4</v>
      </c>
      <c r="AC94">
        <v>643094.9</v>
      </c>
    </row>
    <row r="95" spans="1:29" x14ac:dyDescent="0.25">
      <c r="A95">
        <v>6</v>
      </c>
      <c r="B95">
        <v>4</v>
      </c>
      <c r="C95">
        <v>1</v>
      </c>
      <c r="D95" t="s">
        <v>13</v>
      </c>
      <c r="E95" t="s">
        <v>339</v>
      </c>
      <c r="F95" t="s">
        <v>328</v>
      </c>
      <c r="G95">
        <v>0.14000000000000001</v>
      </c>
      <c r="H95">
        <v>0.91</v>
      </c>
      <c r="I95">
        <v>1.4200000000000001E-2</v>
      </c>
      <c r="J95">
        <v>1.1499999999999999</v>
      </c>
      <c r="K95">
        <v>0.15</v>
      </c>
      <c r="L95">
        <v>0.15</v>
      </c>
      <c r="M95">
        <v>0.03</v>
      </c>
      <c r="N95">
        <v>0.03</v>
      </c>
      <c r="O95">
        <v>0.03</v>
      </c>
      <c r="P95">
        <v>0.04</v>
      </c>
      <c r="Q95">
        <v>0.04</v>
      </c>
      <c r="R95">
        <v>0.04</v>
      </c>
      <c r="S95">
        <v>0.16</v>
      </c>
      <c r="T95">
        <v>1957200</v>
      </c>
      <c r="U95">
        <v>994000</v>
      </c>
      <c r="V95">
        <v>994000</v>
      </c>
      <c r="W95">
        <v>1206</v>
      </c>
      <c r="X95">
        <v>1206</v>
      </c>
      <c r="Y95">
        <v>1206</v>
      </c>
      <c r="Z95">
        <v>10080</v>
      </c>
      <c r="AA95">
        <v>10080</v>
      </c>
      <c r="AB95">
        <v>10080</v>
      </c>
      <c r="AC95">
        <v>609000</v>
      </c>
    </row>
    <row r="96" spans="1:29" x14ac:dyDescent="0.25">
      <c r="A96">
        <v>6</v>
      </c>
      <c r="B96">
        <v>4</v>
      </c>
      <c r="C96">
        <v>1</v>
      </c>
      <c r="D96" t="s">
        <v>13</v>
      </c>
      <c r="E96" t="s">
        <v>339</v>
      </c>
      <c r="F96" t="s">
        <v>326</v>
      </c>
      <c r="G96">
        <v>0.13</v>
      </c>
      <c r="H96">
        <v>0.91</v>
      </c>
      <c r="I96">
        <v>-999</v>
      </c>
      <c r="J96">
        <v>1.67</v>
      </c>
      <c r="K96">
        <v>0.55789999999999995</v>
      </c>
      <c r="L96">
        <v>-999</v>
      </c>
      <c r="M96">
        <v>-999</v>
      </c>
      <c r="N96">
        <v>-999</v>
      </c>
      <c r="O96">
        <v>-999</v>
      </c>
      <c r="P96">
        <v>-999</v>
      </c>
      <c r="Q96">
        <v>-999</v>
      </c>
      <c r="R96">
        <v>-999</v>
      </c>
      <c r="S96">
        <v>-999</v>
      </c>
      <c r="T96">
        <v>2060500</v>
      </c>
      <c r="U96">
        <v>1712300</v>
      </c>
      <c r="V96">
        <v>-999</v>
      </c>
      <c r="W96">
        <v>-999</v>
      </c>
      <c r="X96">
        <v>-999</v>
      </c>
      <c r="Y96">
        <v>-999</v>
      </c>
      <c r="Z96">
        <v>-999</v>
      </c>
      <c r="AA96">
        <v>-999</v>
      </c>
      <c r="AB96">
        <v>-999</v>
      </c>
      <c r="AC96">
        <v>-999</v>
      </c>
    </row>
    <row r="97" spans="1:29" x14ac:dyDescent="0.25">
      <c r="A97">
        <v>7</v>
      </c>
      <c r="B97">
        <v>1</v>
      </c>
      <c r="C97">
        <v>1</v>
      </c>
      <c r="D97" t="s">
        <v>14</v>
      </c>
      <c r="E97" t="s">
        <v>6</v>
      </c>
      <c r="F97" t="s">
        <v>331</v>
      </c>
      <c r="G97">
        <v>0.5</v>
      </c>
      <c r="H97">
        <v>90</v>
      </c>
      <c r="I97">
        <v>3.6</v>
      </c>
      <c r="J97">
        <v>0.4</v>
      </c>
      <c r="K97">
        <v>0.75</v>
      </c>
      <c r="L97">
        <v>290.10000000000002</v>
      </c>
      <c r="M97">
        <v>305.10000000000002</v>
      </c>
      <c r="N97" t="s">
        <v>330</v>
      </c>
    </row>
    <row r="98" spans="1:29" x14ac:dyDescent="0.25">
      <c r="A98">
        <v>7</v>
      </c>
      <c r="B98">
        <v>1</v>
      </c>
      <c r="C98">
        <v>1</v>
      </c>
      <c r="D98" t="s">
        <v>14</v>
      </c>
      <c r="E98" t="s">
        <v>6</v>
      </c>
      <c r="F98" t="s">
        <v>329</v>
      </c>
      <c r="G98">
        <v>0.21659999999999999</v>
      </c>
      <c r="H98">
        <v>0.90080000000000005</v>
      </c>
      <c r="I98">
        <v>3.1833500000000001E-2</v>
      </c>
      <c r="J98">
        <v>1.994192</v>
      </c>
      <c r="K98">
        <v>4.287744</v>
      </c>
      <c r="L98">
        <v>4.2683590000000002</v>
      </c>
      <c r="M98">
        <v>3.2904469999999999</v>
      </c>
      <c r="N98">
        <v>3.0502669999999998</v>
      </c>
      <c r="O98">
        <v>0.75671500000000003</v>
      </c>
      <c r="P98">
        <v>3.0502669999999998</v>
      </c>
      <c r="Q98">
        <v>3.2896510000000001</v>
      </c>
      <c r="R98">
        <v>3.2727659999999998</v>
      </c>
      <c r="S98">
        <v>1.0799989999999999</v>
      </c>
      <c r="T98">
        <v>2118010</v>
      </c>
      <c r="U98">
        <v>2118499.9</v>
      </c>
      <c r="V98">
        <v>2133802</v>
      </c>
      <c r="W98">
        <v>95882.6</v>
      </c>
      <c r="X98">
        <v>777056.1</v>
      </c>
      <c r="Y98">
        <v>776566.2</v>
      </c>
      <c r="Z98">
        <v>777056.1</v>
      </c>
      <c r="AA98">
        <v>134966.39999999999</v>
      </c>
      <c r="AB98">
        <v>121896</v>
      </c>
      <c r="AC98">
        <v>617575.5</v>
      </c>
    </row>
    <row r="99" spans="1:29" x14ac:dyDescent="0.25">
      <c r="A99">
        <v>7</v>
      </c>
      <c r="B99">
        <v>1</v>
      </c>
      <c r="C99">
        <v>1</v>
      </c>
      <c r="D99" t="s">
        <v>14</v>
      </c>
      <c r="E99" t="s">
        <v>6</v>
      </c>
      <c r="F99" t="s">
        <v>328</v>
      </c>
      <c r="G99">
        <v>0.23</v>
      </c>
      <c r="H99">
        <v>0.9</v>
      </c>
      <c r="I99">
        <v>1.47E-2</v>
      </c>
      <c r="J99">
        <v>1.2</v>
      </c>
      <c r="K99">
        <v>0.03</v>
      </c>
      <c r="L99">
        <v>0.15</v>
      </c>
      <c r="M99">
        <v>0.03</v>
      </c>
      <c r="N99">
        <v>0.03</v>
      </c>
      <c r="O99">
        <v>0.03</v>
      </c>
      <c r="P99">
        <v>0.04</v>
      </c>
      <c r="Q99">
        <v>0.04</v>
      </c>
      <c r="R99">
        <v>0.04</v>
      </c>
      <c r="S99">
        <v>0.16</v>
      </c>
      <c r="T99">
        <v>1700000</v>
      </c>
      <c r="U99">
        <v>1206</v>
      </c>
      <c r="V99">
        <v>994000</v>
      </c>
      <c r="W99">
        <v>1206</v>
      </c>
      <c r="X99">
        <v>1206</v>
      </c>
      <c r="Y99">
        <v>1206</v>
      </c>
      <c r="Z99">
        <v>10080</v>
      </c>
      <c r="AA99">
        <v>10080</v>
      </c>
      <c r="AB99">
        <v>10080</v>
      </c>
      <c r="AC99">
        <v>609000</v>
      </c>
    </row>
    <row r="100" spans="1:29" x14ac:dyDescent="0.25">
      <c r="A100">
        <v>7</v>
      </c>
      <c r="B100">
        <v>1</v>
      </c>
      <c r="C100">
        <v>1</v>
      </c>
      <c r="D100" t="s">
        <v>14</v>
      </c>
      <c r="E100" t="s">
        <v>6</v>
      </c>
      <c r="F100" t="s">
        <v>326</v>
      </c>
      <c r="G100">
        <v>0.23</v>
      </c>
      <c r="H100">
        <v>0.88</v>
      </c>
      <c r="I100">
        <v>-999</v>
      </c>
      <c r="J100">
        <v>1.9</v>
      </c>
      <c r="K100">
        <v>0.56000000000000005</v>
      </c>
      <c r="L100">
        <v>0.36</v>
      </c>
      <c r="M100">
        <v>-999</v>
      </c>
      <c r="N100">
        <v>-999</v>
      </c>
      <c r="O100">
        <v>-999</v>
      </c>
      <c r="P100">
        <v>-999</v>
      </c>
      <c r="Q100">
        <v>-999</v>
      </c>
      <c r="R100">
        <v>-999</v>
      </c>
      <c r="S100">
        <v>-999</v>
      </c>
      <c r="T100">
        <v>2100000</v>
      </c>
      <c r="U100">
        <v>1773000</v>
      </c>
      <c r="V100">
        <v>1545600</v>
      </c>
      <c r="W100">
        <v>-999</v>
      </c>
      <c r="X100">
        <v>-999</v>
      </c>
      <c r="Y100">
        <v>-999</v>
      </c>
      <c r="Z100">
        <v>-999</v>
      </c>
      <c r="AA100">
        <v>-999</v>
      </c>
      <c r="AB100">
        <v>-999</v>
      </c>
      <c r="AC100">
        <v>-999</v>
      </c>
    </row>
    <row r="101" spans="1:29" x14ac:dyDescent="0.25">
      <c r="A101">
        <v>7</v>
      </c>
      <c r="B101">
        <v>2</v>
      </c>
      <c r="C101">
        <v>1</v>
      </c>
      <c r="D101" t="s">
        <v>14</v>
      </c>
      <c r="E101" t="s">
        <v>345</v>
      </c>
      <c r="F101" t="s">
        <v>331</v>
      </c>
      <c r="G101">
        <v>0.7</v>
      </c>
      <c r="H101">
        <v>35</v>
      </c>
      <c r="I101">
        <v>1.4</v>
      </c>
      <c r="J101">
        <v>0.75</v>
      </c>
      <c r="K101">
        <v>0.6</v>
      </c>
      <c r="L101">
        <v>285.10000000000002</v>
      </c>
      <c r="M101">
        <v>373.1</v>
      </c>
      <c r="N101" t="s">
        <v>330</v>
      </c>
    </row>
    <row r="102" spans="1:29" x14ac:dyDescent="0.25">
      <c r="A102">
        <v>7</v>
      </c>
      <c r="B102">
        <v>2</v>
      </c>
      <c r="C102">
        <v>1</v>
      </c>
      <c r="D102" t="s">
        <v>14</v>
      </c>
      <c r="E102" t="s">
        <v>345</v>
      </c>
      <c r="F102" t="s">
        <v>329</v>
      </c>
      <c r="G102">
        <v>0.21659999999999999</v>
      </c>
      <c r="H102">
        <v>0.90080000000000005</v>
      </c>
      <c r="I102">
        <v>3.1662750000000003E-2</v>
      </c>
      <c r="J102">
        <v>4.2608280000000001</v>
      </c>
      <c r="K102">
        <v>9.9183280000000007</v>
      </c>
      <c r="L102">
        <v>9.8990460000000002</v>
      </c>
      <c r="M102">
        <v>9.816236</v>
      </c>
      <c r="N102">
        <v>9.5773449999999993</v>
      </c>
      <c r="O102">
        <v>3.8919809999999999</v>
      </c>
      <c r="P102">
        <v>9.5773449999999993</v>
      </c>
      <c r="Q102">
        <v>9.8154439999999994</v>
      </c>
      <c r="R102">
        <v>8.9087940000000003</v>
      </c>
      <c r="S102">
        <v>3.3515389999999998</v>
      </c>
      <c r="T102">
        <v>2120156.9</v>
      </c>
      <c r="U102">
        <v>2120355.5</v>
      </c>
      <c r="V102">
        <v>2135740.1</v>
      </c>
      <c r="W102">
        <v>98787</v>
      </c>
      <c r="X102">
        <v>783633.9</v>
      </c>
      <c r="Y102">
        <v>783217.7</v>
      </c>
      <c r="Z102">
        <v>783633.9</v>
      </c>
      <c r="AA102">
        <v>138081.60000000001</v>
      </c>
      <c r="AB102">
        <v>112984.4</v>
      </c>
      <c r="AC102">
        <v>611630.9</v>
      </c>
    </row>
    <row r="103" spans="1:29" x14ac:dyDescent="0.25">
      <c r="A103">
        <v>7</v>
      </c>
      <c r="B103">
        <v>2</v>
      </c>
      <c r="C103">
        <v>1</v>
      </c>
      <c r="D103" t="s">
        <v>14</v>
      </c>
      <c r="E103" t="s">
        <v>345</v>
      </c>
      <c r="F103" t="s">
        <v>328</v>
      </c>
      <c r="G103">
        <v>0.14000000000000001</v>
      </c>
      <c r="H103">
        <v>0.91</v>
      </c>
      <c r="I103">
        <v>2.5999999999999999E-2</v>
      </c>
      <c r="J103">
        <v>1.1499999999999999</v>
      </c>
      <c r="K103">
        <v>0.19</v>
      </c>
      <c r="L103">
        <v>3.5999999999999997E-2</v>
      </c>
      <c r="M103">
        <v>3.5999999999999997E-2</v>
      </c>
      <c r="N103">
        <v>3.5999999999999997E-2</v>
      </c>
      <c r="O103">
        <v>0.7</v>
      </c>
      <c r="P103">
        <v>0.7</v>
      </c>
      <c r="Q103">
        <v>0.7</v>
      </c>
      <c r="R103">
        <v>0.7</v>
      </c>
      <c r="S103">
        <v>0.7</v>
      </c>
      <c r="T103">
        <v>1957200</v>
      </c>
      <c r="U103">
        <v>912000</v>
      </c>
      <c r="V103">
        <v>96600</v>
      </c>
      <c r="W103">
        <v>96600</v>
      </c>
      <c r="X103">
        <v>96600</v>
      </c>
      <c r="Y103">
        <v>840000</v>
      </c>
      <c r="Z103">
        <v>840000</v>
      </c>
      <c r="AA103">
        <v>840000</v>
      </c>
      <c r="AB103">
        <v>840000</v>
      </c>
      <c r="AC103">
        <v>840000</v>
      </c>
    </row>
    <row r="104" spans="1:29" x14ac:dyDescent="0.25">
      <c r="A104">
        <v>7</v>
      </c>
      <c r="B104">
        <v>2</v>
      </c>
      <c r="C104">
        <v>1</v>
      </c>
      <c r="D104" t="s">
        <v>14</v>
      </c>
      <c r="E104" t="s">
        <v>345</v>
      </c>
      <c r="F104" t="s">
        <v>326</v>
      </c>
      <c r="G104">
        <v>0.13</v>
      </c>
      <c r="H104">
        <v>0.91</v>
      </c>
      <c r="I104">
        <v>-999</v>
      </c>
      <c r="J104">
        <v>0.64</v>
      </c>
      <c r="K104">
        <v>0.36</v>
      </c>
      <c r="L104">
        <v>-999</v>
      </c>
      <c r="M104">
        <v>-999</v>
      </c>
      <c r="N104">
        <v>-999</v>
      </c>
      <c r="O104">
        <v>-999</v>
      </c>
      <c r="P104">
        <v>-999</v>
      </c>
      <c r="Q104">
        <v>-999</v>
      </c>
      <c r="R104">
        <v>-999</v>
      </c>
      <c r="S104">
        <v>-999</v>
      </c>
      <c r="T104">
        <v>1787100</v>
      </c>
      <c r="U104">
        <v>1545600</v>
      </c>
      <c r="V104">
        <v>-999</v>
      </c>
      <c r="W104">
        <v>-999</v>
      </c>
      <c r="X104">
        <v>-999</v>
      </c>
      <c r="Y104">
        <v>-999</v>
      </c>
      <c r="Z104">
        <v>-999</v>
      </c>
      <c r="AA104">
        <v>-999</v>
      </c>
      <c r="AB104">
        <v>-999</v>
      </c>
      <c r="AC104">
        <v>-999</v>
      </c>
    </row>
    <row r="105" spans="1:29" x14ac:dyDescent="0.25">
      <c r="A105">
        <v>7</v>
      </c>
      <c r="B105">
        <v>3</v>
      </c>
      <c r="C105">
        <v>1</v>
      </c>
      <c r="D105" t="s">
        <v>14</v>
      </c>
      <c r="E105" t="s">
        <v>344</v>
      </c>
      <c r="F105" t="s">
        <v>331</v>
      </c>
      <c r="G105">
        <v>0.5</v>
      </c>
      <c r="H105">
        <v>13</v>
      </c>
      <c r="I105">
        <v>0.52</v>
      </c>
      <c r="J105">
        <v>0.66666700000000001</v>
      </c>
      <c r="K105">
        <v>0.55000000000000004</v>
      </c>
      <c r="L105">
        <v>285.10000000000002</v>
      </c>
      <c r="M105">
        <v>373.1</v>
      </c>
      <c r="N105" t="s">
        <v>330</v>
      </c>
    </row>
    <row r="106" spans="1:29" x14ac:dyDescent="0.25">
      <c r="A106">
        <v>7</v>
      </c>
      <c r="B106">
        <v>3</v>
      </c>
      <c r="C106">
        <v>1</v>
      </c>
      <c r="D106" t="s">
        <v>14</v>
      </c>
      <c r="E106" t="s">
        <v>344</v>
      </c>
      <c r="F106" t="s">
        <v>329</v>
      </c>
      <c r="G106">
        <v>0.5484</v>
      </c>
      <c r="H106">
        <v>0.90859999999999996</v>
      </c>
      <c r="I106">
        <v>1.9313E-2</v>
      </c>
      <c r="J106">
        <v>7.7578649999999998</v>
      </c>
      <c r="K106">
        <v>7.6934880000000003</v>
      </c>
      <c r="L106">
        <v>7.6934880000000003</v>
      </c>
      <c r="M106">
        <v>7.6934880000000003</v>
      </c>
      <c r="N106">
        <v>7.4015399999999998</v>
      </c>
      <c r="O106">
        <v>7.4746069999999998</v>
      </c>
      <c r="P106">
        <v>7.4070119999999999</v>
      </c>
      <c r="Q106">
        <v>7.4070119999999999</v>
      </c>
      <c r="R106">
        <v>7.4070119999999999</v>
      </c>
      <c r="S106">
        <v>7.4746069999999998</v>
      </c>
      <c r="T106">
        <v>1142699.5</v>
      </c>
      <c r="U106">
        <v>1519233.5</v>
      </c>
      <c r="V106">
        <v>1519233.5</v>
      </c>
      <c r="W106">
        <v>1519233.5</v>
      </c>
      <c r="X106">
        <v>165053.5</v>
      </c>
      <c r="Y106">
        <v>613563.69999999995</v>
      </c>
      <c r="Z106">
        <v>172552.2</v>
      </c>
      <c r="AA106">
        <v>172552.2</v>
      </c>
      <c r="AB106">
        <v>172552.2</v>
      </c>
      <c r="AC106">
        <v>613563.69999999995</v>
      </c>
    </row>
    <row r="107" spans="1:29" x14ac:dyDescent="0.25">
      <c r="A107">
        <v>7</v>
      </c>
      <c r="B107">
        <v>3</v>
      </c>
      <c r="C107">
        <v>1</v>
      </c>
      <c r="D107" t="s">
        <v>14</v>
      </c>
      <c r="E107" t="s">
        <v>344</v>
      </c>
      <c r="F107" t="s">
        <v>328</v>
      </c>
      <c r="G107">
        <v>0.35</v>
      </c>
      <c r="H107">
        <v>0.92</v>
      </c>
      <c r="I107">
        <v>1.49E-2</v>
      </c>
      <c r="J107">
        <v>1.44</v>
      </c>
      <c r="K107">
        <v>0.94750000000000001</v>
      </c>
      <c r="L107">
        <v>3.5999999999999997E-2</v>
      </c>
      <c r="M107">
        <v>3.5999999999999997E-2</v>
      </c>
      <c r="N107">
        <v>3.5999999999999997E-2</v>
      </c>
      <c r="O107">
        <v>3.5999999999999997E-2</v>
      </c>
      <c r="P107">
        <v>3.5999999999999997E-2</v>
      </c>
      <c r="Q107">
        <v>3.5999999999999997E-2</v>
      </c>
      <c r="R107">
        <v>3.5999999999999997E-2</v>
      </c>
      <c r="S107">
        <v>0.15</v>
      </c>
      <c r="T107">
        <v>1478400</v>
      </c>
      <c r="U107">
        <v>1683412.5</v>
      </c>
      <c r="V107">
        <v>96600</v>
      </c>
      <c r="W107">
        <v>96600</v>
      </c>
      <c r="X107">
        <v>96600</v>
      </c>
      <c r="Y107">
        <v>96600</v>
      </c>
      <c r="Z107">
        <v>96600</v>
      </c>
      <c r="AA107">
        <v>96600</v>
      </c>
      <c r="AB107">
        <v>96600</v>
      </c>
      <c r="AC107">
        <v>994000</v>
      </c>
    </row>
    <row r="108" spans="1:29" x14ac:dyDescent="0.25">
      <c r="A108">
        <v>7</v>
      </c>
      <c r="B108">
        <v>3</v>
      </c>
      <c r="C108">
        <v>1</v>
      </c>
      <c r="D108" t="s">
        <v>14</v>
      </c>
      <c r="E108" t="s">
        <v>344</v>
      </c>
      <c r="F108" t="s">
        <v>326</v>
      </c>
      <c r="G108">
        <v>0.13</v>
      </c>
      <c r="H108">
        <v>0.91</v>
      </c>
      <c r="I108">
        <v>-999</v>
      </c>
      <c r="J108">
        <v>0.64</v>
      </c>
      <c r="K108">
        <v>0.36</v>
      </c>
      <c r="L108">
        <v>-999</v>
      </c>
      <c r="M108">
        <v>-999</v>
      </c>
      <c r="N108">
        <v>-999</v>
      </c>
      <c r="O108">
        <v>-999</v>
      </c>
      <c r="P108">
        <v>-999</v>
      </c>
      <c r="Q108">
        <v>-999</v>
      </c>
      <c r="R108">
        <v>-999</v>
      </c>
      <c r="S108">
        <v>-999</v>
      </c>
      <c r="T108">
        <v>1787100</v>
      </c>
      <c r="U108">
        <v>1545600</v>
      </c>
      <c r="V108">
        <v>-999</v>
      </c>
      <c r="W108">
        <v>-999</v>
      </c>
      <c r="X108">
        <v>-999</v>
      </c>
      <c r="Y108">
        <v>-999</v>
      </c>
      <c r="Z108">
        <v>-999</v>
      </c>
      <c r="AA108">
        <v>-999</v>
      </c>
      <c r="AB108">
        <v>-999</v>
      </c>
      <c r="AC108">
        <v>-999</v>
      </c>
    </row>
    <row r="109" spans="1:29" x14ac:dyDescent="0.25">
      <c r="A109">
        <v>7</v>
      </c>
      <c r="B109">
        <v>4</v>
      </c>
      <c r="C109">
        <v>1</v>
      </c>
      <c r="D109" t="s">
        <v>14</v>
      </c>
      <c r="E109" t="s">
        <v>343</v>
      </c>
      <c r="F109" t="s">
        <v>331</v>
      </c>
      <c r="G109">
        <v>0.6</v>
      </c>
      <c r="H109">
        <v>3</v>
      </c>
      <c r="I109">
        <v>0.3</v>
      </c>
      <c r="J109">
        <v>0.93333299999999997</v>
      </c>
      <c r="K109">
        <v>0.25</v>
      </c>
      <c r="L109">
        <v>285.10000000000002</v>
      </c>
      <c r="M109">
        <v>373.1</v>
      </c>
      <c r="N109" t="s">
        <v>330</v>
      </c>
    </row>
    <row r="110" spans="1:29" x14ac:dyDescent="0.25">
      <c r="A110">
        <v>7</v>
      </c>
      <c r="B110">
        <v>4</v>
      </c>
      <c r="C110">
        <v>1</v>
      </c>
      <c r="D110" t="s">
        <v>14</v>
      </c>
      <c r="E110" t="s">
        <v>343</v>
      </c>
      <c r="F110" t="s">
        <v>329</v>
      </c>
      <c r="G110">
        <v>0.27629999999999999</v>
      </c>
      <c r="H110">
        <v>0.90895000000000004</v>
      </c>
      <c r="I110">
        <v>2.0314749999999999E-2</v>
      </c>
      <c r="J110">
        <v>6.1782360000000001</v>
      </c>
      <c r="K110">
        <v>6.1782360000000001</v>
      </c>
      <c r="L110">
        <v>6.1782360000000001</v>
      </c>
      <c r="M110">
        <v>6.1782360000000001</v>
      </c>
      <c r="N110">
        <v>5.8492100000000002</v>
      </c>
      <c r="O110">
        <v>5.9293810000000002</v>
      </c>
      <c r="P110">
        <v>5.8553769999999998</v>
      </c>
      <c r="Q110">
        <v>5.8553769999999998</v>
      </c>
      <c r="R110">
        <v>5.8553769999999998</v>
      </c>
      <c r="S110">
        <v>5.9315569999999997</v>
      </c>
      <c r="T110">
        <v>1519453.4</v>
      </c>
      <c r="U110">
        <v>1519453.4</v>
      </c>
      <c r="V110">
        <v>1519453.4</v>
      </c>
      <c r="W110">
        <v>1519453.4</v>
      </c>
      <c r="X110">
        <v>162986.20000000001</v>
      </c>
      <c r="Y110">
        <v>677455.8</v>
      </c>
      <c r="Z110">
        <v>170497.7</v>
      </c>
      <c r="AA110">
        <v>170497.7</v>
      </c>
      <c r="AB110">
        <v>170497.7</v>
      </c>
      <c r="AC110">
        <v>612254</v>
      </c>
    </row>
    <row r="111" spans="1:29" x14ac:dyDescent="0.25">
      <c r="A111">
        <v>7</v>
      </c>
      <c r="B111">
        <v>4</v>
      </c>
      <c r="C111">
        <v>1</v>
      </c>
      <c r="D111" t="s">
        <v>14</v>
      </c>
      <c r="E111" t="s">
        <v>343</v>
      </c>
      <c r="F111" t="s">
        <v>328</v>
      </c>
      <c r="G111">
        <v>0.17</v>
      </c>
      <c r="H111">
        <v>0.13</v>
      </c>
      <c r="I111">
        <v>2.0000000000000001E-4</v>
      </c>
      <c r="J111">
        <v>68.5</v>
      </c>
      <c r="K111">
        <v>68.5</v>
      </c>
      <c r="L111">
        <v>68.5</v>
      </c>
      <c r="M111">
        <v>68.5</v>
      </c>
      <c r="N111">
        <v>68.5</v>
      </c>
      <c r="O111">
        <v>68.5</v>
      </c>
      <c r="P111">
        <v>68.5</v>
      </c>
      <c r="Q111">
        <v>68.5</v>
      </c>
      <c r="R111">
        <v>68.5</v>
      </c>
      <c r="S111">
        <v>68.5</v>
      </c>
      <c r="T111">
        <v>2926000</v>
      </c>
      <c r="U111">
        <v>2926000</v>
      </c>
      <c r="V111">
        <v>2926000</v>
      </c>
      <c r="W111">
        <v>2926000</v>
      </c>
      <c r="X111">
        <v>2926000</v>
      </c>
      <c r="Y111">
        <v>2926000</v>
      </c>
      <c r="Z111">
        <v>2926000</v>
      </c>
      <c r="AA111">
        <v>2926000</v>
      </c>
      <c r="AB111">
        <v>2926000</v>
      </c>
      <c r="AC111">
        <v>2926000</v>
      </c>
    </row>
    <row r="112" spans="1:29" x14ac:dyDescent="0.25">
      <c r="A112">
        <v>7</v>
      </c>
      <c r="B112">
        <v>4</v>
      </c>
      <c r="C112">
        <v>1</v>
      </c>
      <c r="D112" t="s">
        <v>14</v>
      </c>
      <c r="E112" t="s">
        <v>343</v>
      </c>
      <c r="F112" t="s">
        <v>326</v>
      </c>
      <c r="G112">
        <v>0.72</v>
      </c>
      <c r="H112">
        <v>0.28000000000000003</v>
      </c>
      <c r="I112">
        <v>-999</v>
      </c>
      <c r="J112">
        <v>0.36</v>
      </c>
      <c r="K112">
        <v>0.36</v>
      </c>
      <c r="L112">
        <v>-999</v>
      </c>
      <c r="M112">
        <v>-999</v>
      </c>
      <c r="N112">
        <v>-999</v>
      </c>
      <c r="O112">
        <v>-999</v>
      </c>
      <c r="P112">
        <v>-999</v>
      </c>
      <c r="Q112">
        <v>-999</v>
      </c>
      <c r="R112">
        <v>-999</v>
      </c>
      <c r="S112">
        <v>-999</v>
      </c>
      <c r="T112">
        <v>1545600</v>
      </c>
      <c r="U112">
        <v>1545600</v>
      </c>
      <c r="V112">
        <v>-999</v>
      </c>
      <c r="W112">
        <v>-999</v>
      </c>
      <c r="X112">
        <v>-999</v>
      </c>
      <c r="Y112">
        <v>-999</v>
      </c>
      <c r="Z112">
        <v>-999</v>
      </c>
      <c r="AA112">
        <v>-999</v>
      </c>
      <c r="AB112">
        <v>-999</v>
      </c>
      <c r="AC112">
        <v>-999</v>
      </c>
    </row>
    <row r="113" spans="1:29" x14ac:dyDescent="0.25">
      <c r="A113">
        <v>8</v>
      </c>
      <c r="B113">
        <v>1</v>
      </c>
      <c r="C113">
        <v>1</v>
      </c>
      <c r="D113" t="s">
        <v>15</v>
      </c>
      <c r="E113" t="s">
        <v>349</v>
      </c>
      <c r="F113" t="s">
        <v>331</v>
      </c>
      <c r="G113">
        <v>0.6</v>
      </c>
      <c r="H113">
        <v>180</v>
      </c>
      <c r="I113">
        <v>7.2</v>
      </c>
      <c r="J113">
        <v>0.2</v>
      </c>
      <c r="K113">
        <v>0.5</v>
      </c>
      <c r="L113">
        <v>292.10000000000002</v>
      </c>
      <c r="M113">
        <v>300.10000000000002</v>
      </c>
      <c r="N113" t="s">
        <v>330</v>
      </c>
    </row>
    <row r="114" spans="1:29" x14ac:dyDescent="0.25">
      <c r="A114">
        <v>8</v>
      </c>
      <c r="B114">
        <v>1</v>
      </c>
      <c r="C114">
        <v>1</v>
      </c>
      <c r="D114" t="s">
        <v>15</v>
      </c>
      <c r="E114" t="s">
        <v>349</v>
      </c>
      <c r="F114" t="s">
        <v>329</v>
      </c>
      <c r="G114">
        <v>0.21659999999999999</v>
      </c>
      <c r="H114">
        <v>0.90080000000000005</v>
      </c>
      <c r="I114">
        <v>3.1833500000000001E-2</v>
      </c>
      <c r="J114">
        <v>1.994192</v>
      </c>
      <c r="K114">
        <v>4.287744</v>
      </c>
      <c r="L114">
        <v>4.2683590000000002</v>
      </c>
      <c r="M114">
        <v>3.2904469999999999</v>
      </c>
      <c r="N114">
        <v>3.0502669999999998</v>
      </c>
      <c r="O114">
        <v>0.75671500000000003</v>
      </c>
      <c r="P114">
        <v>3.0502669999999998</v>
      </c>
      <c r="Q114">
        <v>3.2896510000000001</v>
      </c>
      <c r="R114">
        <v>3.2727659999999998</v>
      </c>
      <c r="S114">
        <v>1.0799989999999999</v>
      </c>
      <c r="T114">
        <v>2118010</v>
      </c>
      <c r="U114">
        <v>2118499.9</v>
      </c>
      <c r="V114">
        <v>2133802</v>
      </c>
      <c r="W114">
        <v>95882.6</v>
      </c>
      <c r="X114">
        <v>777056.1</v>
      </c>
      <c r="Y114">
        <v>776566.2</v>
      </c>
      <c r="Z114">
        <v>777056.1</v>
      </c>
      <c r="AA114">
        <v>134966.39999999999</v>
      </c>
      <c r="AB114">
        <v>121896</v>
      </c>
      <c r="AC114">
        <v>617575.5</v>
      </c>
    </row>
    <row r="115" spans="1:29" x14ac:dyDescent="0.25">
      <c r="A115">
        <v>8</v>
      </c>
      <c r="B115">
        <v>1</v>
      </c>
      <c r="C115">
        <v>1</v>
      </c>
      <c r="D115" t="s">
        <v>15</v>
      </c>
      <c r="E115" t="s">
        <v>349</v>
      </c>
      <c r="F115" t="s">
        <v>328</v>
      </c>
      <c r="G115">
        <v>0.14000000000000001</v>
      </c>
      <c r="H115">
        <v>0.91</v>
      </c>
      <c r="I115">
        <v>2.5999999999999999E-2</v>
      </c>
      <c r="J115">
        <v>1.1499999999999999</v>
      </c>
      <c r="K115">
        <v>0.19</v>
      </c>
      <c r="L115">
        <v>3.5999999999999997E-2</v>
      </c>
      <c r="M115">
        <v>3.5999999999999997E-2</v>
      </c>
      <c r="N115">
        <v>3.5999999999999997E-2</v>
      </c>
      <c r="O115">
        <v>0.7</v>
      </c>
      <c r="P115">
        <v>0.7</v>
      </c>
      <c r="Q115">
        <v>0.7</v>
      </c>
      <c r="R115">
        <v>0.7</v>
      </c>
      <c r="S115">
        <v>0.7</v>
      </c>
      <c r="T115">
        <v>1957200</v>
      </c>
      <c r="U115">
        <v>912000</v>
      </c>
      <c r="V115">
        <v>96600</v>
      </c>
      <c r="W115">
        <v>96600</v>
      </c>
      <c r="X115">
        <v>96600</v>
      </c>
      <c r="Y115">
        <v>840000</v>
      </c>
      <c r="Z115">
        <v>840000</v>
      </c>
      <c r="AA115">
        <v>840000</v>
      </c>
      <c r="AB115">
        <v>840000</v>
      </c>
      <c r="AC115">
        <v>840000</v>
      </c>
    </row>
    <row r="116" spans="1:29" x14ac:dyDescent="0.25">
      <c r="A116">
        <v>8</v>
      </c>
      <c r="B116">
        <v>1</v>
      </c>
      <c r="C116">
        <v>1</v>
      </c>
      <c r="D116" t="s">
        <v>15</v>
      </c>
      <c r="E116" t="s">
        <v>349</v>
      </c>
      <c r="F116" t="s">
        <v>326</v>
      </c>
      <c r="G116">
        <v>0.23</v>
      </c>
      <c r="H116">
        <v>0.88</v>
      </c>
      <c r="I116">
        <v>-999</v>
      </c>
      <c r="J116">
        <v>1.9</v>
      </c>
      <c r="K116">
        <v>0.56000000000000005</v>
      </c>
      <c r="L116">
        <v>0.36</v>
      </c>
      <c r="M116">
        <v>-999</v>
      </c>
      <c r="N116">
        <v>-999</v>
      </c>
      <c r="O116">
        <v>-999</v>
      </c>
      <c r="P116">
        <v>-999</v>
      </c>
      <c r="Q116">
        <v>-999</v>
      </c>
      <c r="R116">
        <v>-999</v>
      </c>
      <c r="S116">
        <v>-999</v>
      </c>
      <c r="T116">
        <v>2100000</v>
      </c>
      <c r="U116">
        <v>1773000</v>
      </c>
      <c r="V116">
        <v>1545600</v>
      </c>
      <c r="W116">
        <v>-999</v>
      </c>
      <c r="X116">
        <v>-999</v>
      </c>
      <c r="Y116">
        <v>-999</v>
      </c>
      <c r="Z116">
        <v>-999</v>
      </c>
      <c r="AA116">
        <v>-999</v>
      </c>
      <c r="AB116">
        <v>-999</v>
      </c>
      <c r="AC116">
        <v>-999</v>
      </c>
    </row>
    <row r="117" spans="1:29" x14ac:dyDescent="0.25">
      <c r="A117">
        <v>8</v>
      </c>
      <c r="B117">
        <v>2</v>
      </c>
      <c r="C117">
        <v>1</v>
      </c>
      <c r="D117" t="s">
        <v>15</v>
      </c>
      <c r="E117" t="s">
        <v>348</v>
      </c>
      <c r="F117" t="s">
        <v>331</v>
      </c>
      <c r="G117">
        <v>0.7</v>
      </c>
      <c r="H117">
        <v>45</v>
      </c>
      <c r="I117">
        <v>1.8</v>
      </c>
      <c r="J117">
        <v>0.375</v>
      </c>
      <c r="K117">
        <v>0.6</v>
      </c>
      <c r="L117">
        <v>285.10000000000002</v>
      </c>
      <c r="M117">
        <v>310.10000000000002</v>
      </c>
      <c r="N117" t="s">
        <v>330</v>
      </c>
    </row>
    <row r="118" spans="1:29" x14ac:dyDescent="0.25">
      <c r="A118">
        <v>8</v>
      </c>
      <c r="B118">
        <v>2</v>
      </c>
      <c r="C118">
        <v>1</v>
      </c>
      <c r="D118" t="s">
        <v>15</v>
      </c>
      <c r="E118" t="s">
        <v>348</v>
      </c>
      <c r="F118" t="s">
        <v>329</v>
      </c>
      <c r="G118">
        <v>0.25919999999999999</v>
      </c>
      <c r="H118">
        <v>0.90959999999999996</v>
      </c>
      <c r="I118">
        <v>2.8566999999999999E-2</v>
      </c>
      <c r="J118">
        <v>2.0295109999999998</v>
      </c>
      <c r="K118">
        <v>6.1459229999999998</v>
      </c>
      <c r="L118">
        <v>5.8496730000000001</v>
      </c>
      <c r="M118">
        <v>6.2115910000000003</v>
      </c>
      <c r="N118">
        <v>4.7746139999999997</v>
      </c>
      <c r="O118">
        <v>0.65820199999999995</v>
      </c>
      <c r="P118">
        <v>4.7746139999999997</v>
      </c>
      <c r="Q118">
        <v>5.6975809999999996</v>
      </c>
      <c r="R118">
        <v>5.8490539999999998</v>
      </c>
      <c r="S118">
        <v>1.8081370000000001</v>
      </c>
      <c r="T118">
        <v>1523581.8</v>
      </c>
      <c r="U118">
        <v>1524673.7</v>
      </c>
      <c r="V118">
        <v>166268.6</v>
      </c>
      <c r="W118">
        <v>917579.1</v>
      </c>
      <c r="X118">
        <v>771964.5</v>
      </c>
      <c r="Y118">
        <v>770872.6</v>
      </c>
      <c r="Z118">
        <v>771964.5</v>
      </c>
      <c r="AA118">
        <v>226938.1</v>
      </c>
      <c r="AB118">
        <v>203989.7</v>
      </c>
      <c r="AC118">
        <v>628112.19999999995</v>
      </c>
    </row>
    <row r="119" spans="1:29" x14ac:dyDescent="0.25">
      <c r="A119">
        <v>8</v>
      </c>
      <c r="B119">
        <v>2</v>
      </c>
      <c r="C119">
        <v>1</v>
      </c>
      <c r="D119" t="s">
        <v>15</v>
      </c>
      <c r="E119" t="s">
        <v>348</v>
      </c>
      <c r="F119" t="s">
        <v>328</v>
      </c>
      <c r="G119">
        <v>0.35</v>
      </c>
      <c r="H119">
        <v>0.92</v>
      </c>
      <c r="I119">
        <v>1.49E-2</v>
      </c>
      <c r="J119">
        <v>1.44</v>
      </c>
      <c r="K119">
        <v>0.94750000000000001</v>
      </c>
      <c r="L119">
        <v>3.5999999999999997E-2</v>
      </c>
      <c r="M119">
        <v>3.5999999999999997E-2</v>
      </c>
      <c r="N119">
        <v>3.5999999999999997E-2</v>
      </c>
      <c r="O119">
        <v>3.5999999999999997E-2</v>
      </c>
      <c r="P119">
        <v>3.5999999999999997E-2</v>
      </c>
      <c r="Q119">
        <v>3.5999999999999997E-2</v>
      </c>
      <c r="R119">
        <v>3.5999999999999997E-2</v>
      </c>
      <c r="S119">
        <v>0.15</v>
      </c>
      <c r="T119">
        <v>1478400</v>
      </c>
      <c r="U119">
        <v>1683412.5</v>
      </c>
      <c r="V119">
        <v>96600</v>
      </c>
      <c r="W119">
        <v>96600</v>
      </c>
      <c r="X119">
        <v>96600</v>
      </c>
      <c r="Y119">
        <v>96600</v>
      </c>
      <c r="Z119">
        <v>96600</v>
      </c>
      <c r="AA119">
        <v>96600</v>
      </c>
      <c r="AB119">
        <v>96600</v>
      </c>
      <c r="AC119">
        <v>994000</v>
      </c>
    </row>
    <row r="120" spans="1:29" x14ac:dyDescent="0.25">
      <c r="A120">
        <v>8</v>
      </c>
      <c r="B120">
        <v>2</v>
      </c>
      <c r="C120">
        <v>1</v>
      </c>
      <c r="D120" t="s">
        <v>15</v>
      </c>
      <c r="E120" t="s">
        <v>348</v>
      </c>
      <c r="F120" t="s">
        <v>326</v>
      </c>
      <c r="G120">
        <v>0.13</v>
      </c>
      <c r="H120">
        <v>0.91</v>
      </c>
      <c r="I120">
        <v>-999</v>
      </c>
      <c r="J120">
        <v>1.67</v>
      </c>
      <c r="K120">
        <v>0.55789999999999995</v>
      </c>
      <c r="L120">
        <v>-999</v>
      </c>
      <c r="M120">
        <v>-999</v>
      </c>
      <c r="N120">
        <v>-999</v>
      </c>
      <c r="O120">
        <v>-999</v>
      </c>
      <c r="P120">
        <v>-999</v>
      </c>
      <c r="Q120">
        <v>-999</v>
      </c>
      <c r="R120">
        <v>-999</v>
      </c>
      <c r="S120">
        <v>-999</v>
      </c>
      <c r="T120">
        <v>2060500</v>
      </c>
      <c r="U120">
        <v>1712300</v>
      </c>
      <c r="V120">
        <v>-999</v>
      </c>
      <c r="W120">
        <v>-999</v>
      </c>
      <c r="X120">
        <v>-999</v>
      </c>
      <c r="Y120">
        <v>-999</v>
      </c>
      <c r="Z120">
        <v>-999</v>
      </c>
      <c r="AA120">
        <v>-999</v>
      </c>
      <c r="AB120">
        <v>-999</v>
      </c>
      <c r="AC120">
        <v>-999</v>
      </c>
    </row>
    <row r="121" spans="1:29" x14ac:dyDescent="0.25">
      <c r="A121">
        <v>8</v>
      </c>
      <c r="B121">
        <v>3</v>
      </c>
      <c r="C121">
        <v>1</v>
      </c>
      <c r="D121" t="s">
        <v>15</v>
      </c>
      <c r="E121" t="s">
        <v>347</v>
      </c>
      <c r="F121" t="s">
        <v>331</v>
      </c>
      <c r="G121">
        <v>0.5</v>
      </c>
      <c r="H121">
        <v>12</v>
      </c>
      <c r="I121">
        <v>0.48</v>
      </c>
      <c r="J121">
        <v>0.61538499999999996</v>
      </c>
      <c r="K121">
        <v>0.35</v>
      </c>
      <c r="L121">
        <v>285.10000000000002</v>
      </c>
      <c r="M121">
        <v>310.10000000000002</v>
      </c>
      <c r="N121" t="s">
        <v>330</v>
      </c>
    </row>
    <row r="122" spans="1:29" x14ac:dyDescent="0.25">
      <c r="A122">
        <v>8</v>
      </c>
      <c r="B122">
        <v>3</v>
      </c>
      <c r="C122">
        <v>1</v>
      </c>
      <c r="D122" t="s">
        <v>15</v>
      </c>
      <c r="E122" t="s">
        <v>347</v>
      </c>
      <c r="F122" t="s">
        <v>329</v>
      </c>
      <c r="G122">
        <v>0.25919999999999999</v>
      </c>
      <c r="H122">
        <v>0.90959999999999996</v>
      </c>
      <c r="I122">
        <v>2.8566999999999999E-2</v>
      </c>
      <c r="J122">
        <v>2.0295109999999998</v>
      </c>
      <c r="K122">
        <v>6.1459229999999998</v>
      </c>
      <c r="L122">
        <v>5.8496730000000001</v>
      </c>
      <c r="M122">
        <v>6.2115910000000003</v>
      </c>
      <c r="N122">
        <v>4.7746139999999997</v>
      </c>
      <c r="O122">
        <v>0.65820199999999995</v>
      </c>
      <c r="P122">
        <v>4.7746139999999997</v>
      </c>
      <c r="Q122">
        <v>5.6975809999999996</v>
      </c>
      <c r="R122">
        <v>5.8490539999999998</v>
      </c>
      <c r="S122">
        <v>1.8081370000000001</v>
      </c>
      <c r="T122">
        <v>1523581.8</v>
      </c>
      <c r="U122">
        <v>1524673.7</v>
      </c>
      <c r="V122">
        <v>166268.6</v>
      </c>
      <c r="W122">
        <v>917579.1</v>
      </c>
      <c r="X122">
        <v>771964.5</v>
      </c>
      <c r="Y122">
        <v>770872.6</v>
      </c>
      <c r="Z122">
        <v>771964.5</v>
      </c>
      <c r="AA122">
        <v>226938.1</v>
      </c>
      <c r="AB122">
        <v>203989.7</v>
      </c>
      <c r="AC122">
        <v>628112.19999999995</v>
      </c>
    </row>
    <row r="123" spans="1:29" x14ac:dyDescent="0.25">
      <c r="A123">
        <v>8</v>
      </c>
      <c r="B123">
        <v>3</v>
      </c>
      <c r="C123">
        <v>1</v>
      </c>
      <c r="D123" t="s">
        <v>15</v>
      </c>
      <c r="E123" t="s">
        <v>347</v>
      </c>
      <c r="F123" t="s">
        <v>328</v>
      </c>
      <c r="G123">
        <v>0.35</v>
      </c>
      <c r="H123">
        <v>0.92</v>
      </c>
      <c r="I123">
        <v>1.49E-2</v>
      </c>
      <c r="J123">
        <v>1.44</v>
      </c>
      <c r="K123">
        <v>0.94750000000000001</v>
      </c>
      <c r="L123">
        <v>3.5999999999999997E-2</v>
      </c>
      <c r="M123">
        <v>3.5999999999999997E-2</v>
      </c>
      <c r="N123">
        <v>3.5999999999999997E-2</v>
      </c>
      <c r="O123">
        <v>3.5999999999999997E-2</v>
      </c>
      <c r="P123">
        <v>3.5999999999999997E-2</v>
      </c>
      <c r="Q123">
        <v>3.5999999999999997E-2</v>
      </c>
      <c r="R123">
        <v>3.5999999999999997E-2</v>
      </c>
      <c r="S123">
        <v>0.15</v>
      </c>
      <c r="T123">
        <v>1478400</v>
      </c>
      <c r="U123">
        <v>1683412.5</v>
      </c>
      <c r="V123">
        <v>96600</v>
      </c>
      <c r="W123">
        <v>96600</v>
      </c>
      <c r="X123">
        <v>96600</v>
      </c>
      <c r="Y123">
        <v>96600</v>
      </c>
      <c r="Z123">
        <v>96600</v>
      </c>
      <c r="AA123">
        <v>96600</v>
      </c>
      <c r="AB123">
        <v>96600</v>
      </c>
      <c r="AC123">
        <v>994000</v>
      </c>
    </row>
    <row r="124" spans="1:29" x14ac:dyDescent="0.25">
      <c r="A124">
        <v>8</v>
      </c>
      <c r="B124">
        <v>3</v>
      </c>
      <c r="C124">
        <v>1</v>
      </c>
      <c r="D124" t="s">
        <v>15</v>
      </c>
      <c r="E124" t="s">
        <v>347</v>
      </c>
      <c r="F124" t="s">
        <v>326</v>
      </c>
      <c r="G124">
        <v>0.13</v>
      </c>
      <c r="H124">
        <v>0.91</v>
      </c>
      <c r="I124">
        <v>-999</v>
      </c>
      <c r="J124">
        <v>1.67</v>
      </c>
      <c r="K124">
        <v>0.55789999999999995</v>
      </c>
      <c r="L124">
        <v>-999</v>
      </c>
      <c r="M124">
        <v>-999</v>
      </c>
      <c r="N124">
        <v>-999</v>
      </c>
      <c r="O124">
        <v>-999</v>
      </c>
      <c r="P124">
        <v>-999</v>
      </c>
      <c r="Q124">
        <v>-999</v>
      </c>
      <c r="R124">
        <v>-999</v>
      </c>
      <c r="S124">
        <v>-999</v>
      </c>
      <c r="T124">
        <v>2060500</v>
      </c>
      <c r="U124">
        <v>1712300</v>
      </c>
      <c r="V124">
        <v>-999</v>
      </c>
      <c r="W124">
        <v>-999</v>
      </c>
      <c r="X124">
        <v>-999</v>
      </c>
      <c r="Y124">
        <v>-999</v>
      </c>
      <c r="Z124">
        <v>-999</v>
      </c>
      <c r="AA124">
        <v>-999</v>
      </c>
      <c r="AB124">
        <v>-999</v>
      </c>
      <c r="AC124">
        <v>-999</v>
      </c>
    </row>
    <row r="125" spans="1:29" x14ac:dyDescent="0.25">
      <c r="A125">
        <v>8</v>
      </c>
      <c r="B125">
        <v>4</v>
      </c>
      <c r="C125">
        <v>1</v>
      </c>
      <c r="D125" t="s">
        <v>15</v>
      </c>
      <c r="E125" t="s">
        <v>346</v>
      </c>
      <c r="F125" t="s">
        <v>331</v>
      </c>
      <c r="G125">
        <v>0.4</v>
      </c>
      <c r="H125">
        <v>8</v>
      </c>
      <c r="I125">
        <v>0.8</v>
      </c>
      <c r="J125">
        <v>0.9375</v>
      </c>
      <c r="K125">
        <v>0.2</v>
      </c>
      <c r="L125">
        <v>285.10000000000002</v>
      </c>
      <c r="M125">
        <v>373.1</v>
      </c>
      <c r="N125" t="s">
        <v>330</v>
      </c>
    </row>
    <row r="126" spans="1:29" x14ac:dyDescent="0.25">
      <c r="A126">
        <v>8</v>
      </c>
      <c r="B126">
        <v>4</v>
      </c>
      <c r="C126">
        <v>1</v>
      </c>
      <c r="D126" t="s">
        <v>15</v>
      </c>
      <c r="E126" t="s">
        <v>346</v>
      </c>
      <c r="F126" t="s">
        <v>329</v>
      </c>
      <c r="G126">
        <v>0.27629999999999999</v>
      </c>
      <c r="H126">
        <v>0.90895000000000004</v>
      </c>
      <c r="I126">
        <v>2.0314749999999999E-2</v>
      </c>
      <c r="J126">
        <v>6.1782360000000001</v>
      </c>
      <c r="K126">
        <v>6.1782360000000001</v>
      </c>
      <c r="L126">
        <v>6.1782360000000001</v>
      </c>
      <c r="M126">
        <v>6.1782360000000001</v>
      </c>
      <c r="N126">
        <v>5.8492100000000002</v>
      </c>
      <c r="O126">
        <v>5.9293810000000002</v>
      </c>
      <c r="P126">
        <v>5.8553769999999998</v>
      </c>
      <c r="Q126">
        <v>5.8553769999999998</v>
      </c>
      <c r="R126">
        <v>5.8553769999999998</v>
      </c>
      <c r="S126">
        <v>5.9315569999999997</v>
      </c>
      <c r="T126">
        <v>1519453.4</v>
      </c>
      <c r="U126">
        <v>1519453.4</v>
      </c>
      <c r="V126">
        <v>1519453.4</v>
      </c>
      <c r="W126">
        <v>1519453.4</v>
      </c>
      <c r="X126">
        <v>162986.20000000001</v>
      </c>
      <c r="Y126">
        <v>677455.8</v>
      </c>
      <c r="Z126">
        <v>170497.7</v>
      </c>
      <c r="AA126">
        <v>170497.7</v>
      </c>
      <c r="AB126">
        <v>170497.7</v>
      </c>
      <c r="AC126">
        <v>612254</v>
      </c>
    </row>
    <row r="127" spans="1:29" x14ac:dyDescent="0.25">
      <c r="A127">
        <v>8</v>
      </c>
      <c r="B127">
        <v>4</v>
      </c>
      <c r="C127">
        <v>1</v>
      </c>
      <c r="D127" t="s">
        <v>15</v>
      </c>
      <c r="E127" t="s">
        <v>346</v>
      </c>
      <c r="F127" t="s">
        <v>328</v>
      </c>
      <c r="G127">
        <v>0.23</v>
      </c>
      <c r="H127">
        <v>0.9</v>
      </c>
      <c r="I127">
        <v>1.47E-2</v>
      </c>
      <c r="J127">
        <v>1.2</v>
      </c>
      <c r="K127">
        <v>0.03</v>
      </c>
      <c r="L127">
        <v>0.15</v>
      </c>
      <c r="M127">
        <v>0.03</v>
      </c>
      <c r="N127">
        <v>0.03</v>
      </c>
      <c r="O127">
        <v>0.03</v>
      </c>
      <c r="P127">
        <v>0.04</v>
      </c>
      <c r="Q127">
        <v>0.04</v>
      </c>
      <c r="R127">
        <v>0.04</v>
      </c>
      <c r="S127">
        <v>0.16</v>
      </c>
      <c r="T127">
        <v>1700000</v>
      </c>
      <c r="U127">
        <v>1206</v>
      </c>
      <c r="V127">
        <v>994000</v>
      </c>
      <c r="W127">
        <v>1206</v>
      </c>
      <c r="X127">
        <v>1206</v>
      </c>
      <c r="Y127">
        <v>1206</v>
      </c>
      <c r="Z127">
        <v>10080</v>
      </c>
      <c r="AA127">
        <v>10080</v>
      </c>
      <c r="AB127">
        <v>10080</v>
      </c>
      <c r="AC127">
        <v>609000</v>
      </c>
    </row>
    <row r="128" spans="1:29" x14ac:dyDescent="0.25">
      <c r="A128">
        <v>8</v>
      </c>
      <c r="B128">
        <v>4</v>
      </c>
      <c r="C128">
        <v>1</v>
      </c>
      <c r="D128" t="s">
        <v>15</v>
      </c>
      <c r="E128" t="s">
        <v>346</v>
      </c>
      <c r="F128" t="s">
        <v>326</v>
      </c>
      <c r="G128">
        <v>0.72</v>
      </c>
      <c r="H128">
        <v>0.28000000000000003</v>
      </c>
      <c r="I128">
        <v>-999</v>
      </c>
      <c r="J128">
        <v>0.36</v>
      </c>
      <c r="K128">
        <v>0.36</v>
      </c>
      <c r="L128">
        <v>-999</v>
      </c>
      <c r="M128">
        <v>-999</v>
      </c>
      <c r="N128">
        <v>-999</v>
      </c>
      <c r="O128">
        <v>-999</v>
      </c>
      <c r="P128">
        <v>-999</v>
      </c>
      <c r="Q128">
        <v>-999</v>
      </c>
      <c r="R128">
        <v>-999</v>
      </c>
      <c r="S128">
        <v>-999</v>
      </c>
      <c r="T128">
        <v>1545600</v>
      </c>
      <c r="U128">
        <v>1545600</v>
      </c>
      <c r="V128">
        <v>-999</v>
      </c>
      <c r="W128">
        <v>-999</v>
      </c>
      <c r="X128">
        <v>-999</v>
      </c>
      <c r="Y128">
        <v>-999</v>
      </c>
      <c r="Z128">
        <v>-999</v>
      </c>
      <c r="AA128">
        <v>-999</v>
      </c>
      <c r="AB128">
        <v>-999</v>
      </c>
      <c r="AC128">
        <v>-999</v>
      </c>
    </row>
    <row r="129" spans="1:29" x14ac:dyDescent="0.25">
      <c r="A129">
        <v>9</v>
      </c>
      <c r="B129">
        <v>1</v>
      </c>
      <c r="C129">
        <v>1</v>
      </c>
      <c r="D129" t="s">
        <v>16</v>
      </c>
      <c r="E129" t="s">
        <v>334</v>
      </c>
      <c r="F129" t="s">
        <v>331</v>
      </c>
      <c r="G129">
        <v>0.9</v>
      </c>
      <c r="H129">
        <v>60</v>
      </c>
      <c r="I129">
        <v>2.4</v>
      </c>
      <c r="J129">
        <v>0.25</v>
      </c>
      <c r="K129">
        <v>0.4</v>
      </c>
      <c r="L129">
        <v>290.10000000000002</v>
      </c>
      <c r="M129">
        <v>305.10000000000002</v>
      </c>
      <c r="N129" t="s">
        <v>330</v>
      </c>
    </row>
    <row r="130" spans="1:29" x14ac:dyDescent="0.25">
      <c r="A130">
        <v>9</v>
      </c>
      <c r="B130">
        <v>1</v>
      </c>
      <c r="C130">
        <v>1</v>
      </c>
      <c r="D130" t="s">
        <v>16</v>
      </c>
      <c r="E130" t="s">
        <v>334</v>
      </c>
      <c r="F130" t="s">
        <v>329</v>
      </c>
      <c r="G130">
        <v>0.21659999999999999</v>
      </c>
      <c r="H130">
        <v>0.90080000000000005</v>
      </c>
      <c r="I130">
        <v>3.1833500000000001E-2</v>
      </c>
      <c r="J130">
        <v>1.994192</v>
      </c>
      <c r="K130">
        <v>4.287744</v>
      </c>
      <c r="L130">
        <v>4.2683590000000002</v>
      </c>
      <c r="M130">
        <v>3.2904469999999999</v>
      </c>
      <c r="N130">
        <v>3.0502669999999998</v>
      </c>
      <c r="O130">
        <v>0.75671500000000003</v>
      </c>
      <c r="P130">
        <v>3.0502669999999998</v>
      </c>
      <c r="Q130">
        <v>3.2896510000000001</v>
      </c>
      <c r="R130">
        <v>3.2727659999999998</v>
      </c>
      <c r="S130">
        <v>1.0799989999999999</v>
      </c>
      <c r="T130">
        <v>2118010</v>
      </c>
      <c r="U130">
        <v>2118499.9</v>
      </c>
      <c r="V130">
        <v>2133802</v>
      </c>
      <c r="W130">
        <v>95882.6</v>
      </c>
      <c r="X130">
        <v>777056.1</v>
      </c>
      <c r="Y130">
        <v>776566.2</v>
      </c>
      <c r="Z130">
        <v>777056.1</v>
      </c>
      <c r="AA130">
        <v>134966.39999999999</v>
      </c>
      <c r="AB130">
        <v>121896</v>
      </c>
      <c r="AC130">
        <v>617575.5</v>
      </c>
    </row>
    <row r="131" spans="1:29" x14ac:dyDescent="0.25">
      <c r="A131">
        <v>9</v>
      </c>
      <c r="B131">
        <v>1</v>
      </c>
      <c r="C131">
        <v>1</v>
      </c>
      <c r="D131" t="s">
        <v>16</v>
      </c>
      <c r="E131" t="s">
        <v>334</v>
      </c>
      <c r="F131" t="s">
        <v>328</v>
      </c>
      <c r="G131">
        <v>0.14000000000000001</v>
      </c>
      <c r="H131">
        <v>0.91</v>
      </c>
      <c r="I131">
        <v>2.5999999999999999E-2</v>
      </c>
      <c r="J131">
        <v>1.1499999999999999</v>
      </c>
      <c r="K131">
        <v>0.19</v>
      </c>
      <c r="L131">
        <v>3.5999999999999997E-2</v>
      </c>
      <c r="M131">
        <v>3.5999999999999997E-2</v>
      </c>
      <c r="N131">
        <v>3.5999999999999997E-2</v>
      </c>
      <c r="O131">
        <v>0.7</v>
      </c>
      <c r="P131">
        <v>0.7</v>
      </c>
      <c r="Q131">
        <v>0.7</v>
      </c>
      <c r="R131">
        <v>0.7</v>
      </c>
      <c r="S131">
        <v>0.7</v>
      </c>
      <c r="T131">
        <v>1957200</v>
      </c>
      <c r="U131">
        <v>912000</v>
      </c>
      <c r="V131">
        <v>96600</v>
      </c>
      <c r="W131">
        <v>96600</v>
      </c>
      <c r="X131">
        <v>96600</v>
      </c>
      <c r="Y131">
        <v>840000</v>
      </c>
      <c r="Z131">
        <v>840000</v>
      </c>
      <c r="AA131">
        <v>840000</v>
      </c>
      <c r="AB131">
        <v>840000</v>
      </c>
      <c r="AC131">
        <v>840000</v>
      </c>
    </row>
    <row r="132" spans="1:29" x14ac:dyDescent="0.25">
      <c r="A132">
        <v>9</v>
      </c>
      <c r="B132">
        <v>1</v>
      </c>
      <c r="C132">
        <v>1</v>
      </c>
      <c r="D132" t="s">
        <v>16</v>
      </c>
      <c r="E132" t="s">
        <v>334</v>
      </c>
      <c r="F132" t="s">
        <v>326</v>
      </c>
      <c r="G132">
        <v>0.13</v>
      </c>
      <c r="H132">
        <v>0.91</v>
      </c>
      <c r="I132">
        <v>-999</v>
      </c>
      <c r="J132">
        <v>1.67</v>
      </c>
      <c r="K132">
        <v>0.55789999999999995</v>
      </c>
      <c r="L132">
        <v>-999</v>
      </c>
      <c r="M132">
        <v>-999</v>
      </c>
      <c r="N132">
        <v>-999</v>
      </c>
      <c r="O132">
        <v>-999</v>
      </c>
      <c r="P132">
        <v>-999</v>
      </c>
      <c r="Q132">
        <v>-999</v>
      </c>
      <c r="R132">
        <v>-999</v>
      </c>
      <c r="S132">
        <v>-999</v>
      </c>
      <c r="T132">
        <v>2060500</v>
      </c>
      <c r="U132">
        <v>1712300</v>
      </c>
      <c r="V132">
        <v>-999</v>
      </c>
      <c r="W132">
        <v>-999</v>
      </c>
      <c r="X132">
        <v>-999</v>
      </c>
      <c r="Y132">
        <v>-999</v>
      </c>
      <c r="Z132">
        <v>-999</v>
      </c>
      <c r="AA132">
        <v>-999</v>
      </c>
      <c r="AB132">
        <v>-999</v>
      </c>
      <c r="AC132">
        <v>-999</v>
      </c>
    </row>
    <row r="133" spans="1:29" x14ac:dyDescent="0.25">
      <c r="A133">
        <v>9</v>
      </c>
      <c r="B133">
        <v>2</v>
      </c>
      <c r="C133">
        <v>1</v>
      </c>
      <c r="D133" t="s">
        <v>16</v>
      </c>
      <c r="E133" t="s">
        <v>333</v>
      </c>
      <c r="F133" t="s">
        <v>331</v>
      </c>
      <c r="G133">
        <v>0.6</v>
      </c>
      <c r="H133">
        <v>20</v>
      </c>
      <c r="I133">
        <v>0.8</v>
      </c>
      <c r="J133">
        <v>0.5</v>
      </c>
      <c r="K133">
        <v>0.6</v>
      </c>
      <c r="L133">
        <v>285.10000000000002</v>
      </c>
      <c r="M133">
        <v>373.1</v>
      </c>
      <c r="N133" t="s">
        <v>330</v>
      </c>
    </row>
    <row r="134" spans="1:29" x14ac:dyDescent="0.25">
      <c r="A134">
        <v>9</v>
      </c>
      <c r="B134">
        <v>2</v>
      </c>
      <c r="C134">
        <v>1</v>
      </c>
      <c r="D134" t="s">
        <v>16</v>
      </c>
      <c r="E134" t="s">
        <v>333</v>
      </c>
      <c r="F134" t="s">
        <v>329</v>
      </c>
      <c r="G134">
        <v>0.21659999999999999</v>
      </c>
      <c r="H134">
        <v>0.90080000000000005</v>
      </c>
      <c r="I134">
        <v>3.1833500000000001E-2</v>
      </c>
      <c r="J134">
        <v>1.994192</v>
      </c>
      <c r="K134">
        <v>4.287744</v>
      </c>
      <c r="L134">
        <v>4.2683590000000002</v>
      </c>
      <c r="M134">
        <v>3.2904469999999999</v>
      </c>
      <c r="N134">
        <v>3.0502669999999998</v>
      </c>
      <c r="O134">
        <v>0.75671500000000003</v>
      </c>
      <c r="P134">
        <v>3.0502669999999998</v>
      </c>
      <c r="Q134">
        <v>3.2896510000000001</v>
      </c>
      <c r="R134">
        <v>3.2727659999999998</v>
      </c>
      <c r="S134">
        <v>1.0799989999999999</v>
      </c>
      <c r="T134">
        <v>2118010</v>
      </c>
      <c r="U134">
        <v>2118499.9</v>
      </c>
      <c r="V134">
        <v>2133802</v>
      </c>
      <c r="W134">
        <v>95882.6</v>
      </c>
      <c r="X134">
        <v>777056.1</v>
      </c>
      <c r="Y134">
        <v>776566.2</v>
      </c>
      <c r="Z134">
        <v>777056.1</v>
      </c>
      <c r="AA134">
        <v>134966.39999999999</v>
      </c>
      <c r="AB134">
        <v>121896</v>
      </c>
      <c r="AC134">
        <v>617575.5</v>
      </c>
    </row>
    <row r="135" spans="1:29" x14ac:dyDescent="0.25">
      <c r="A135">
        <v>9</v>
      </c>
      <c r="B135">
        <v>2</v>
      </c>
      <c r="C135">
        <v>1</v>
      </c>
      <c r="D135" t="s">
        <v>16</v>
      </c>
      <c r="E135" t="s">
        <v>333</v>
      </c>
      <c r="F135" t="s">
        <v>328</v>
      </c>
      <c r="G135">
        <v>0.35</v>
      </c>
      <c r="H135">
        <v>0.92</v>
      </c>
      <c r="I135">
        <v>1.49E-2</v>
      </c>
      <c r="J135">
        <v>1.44</v>
      </c>
      <c r="K135">
        <v>0.94750000000000001</v>
      </c>
      <c r="L135">
        <v>3.5999999999999997E-2</v>
      </c>
      <c r="M135">
        <v>3.5999999999999997E-2</v>
      </c>
      <c r="N135">
        <v>3.5999999999999997E-2</v>
      </c>
      <c r="O135">
        <v>3.5999999999999997E-2</v>
      </c>
      <c r="P135">
        <v>3.5999999999999997E-2</v>
      </c>
      <c r="Q135">
        <v>3.5999999999999997E-2</v>
      </c>
      <c r="R135">
        <v>3.5999999999999997E-2</v>
      </c>
      <c r="S135">
        <v>0.15</v>
      </c>
      <c r="T135">
        <v>1478400</v>
      </c>
      <c r="U135">
        <v>1683412.5</v>
      </c>
      <c r="V135">
        <v>96600</v>
      </c>
      <c r="W135">
        <v>96600</v>
      </c>
      <c r="X135">
        <v>96600</v>
      </c>
      <c r="Y135">
        <v>96600</v>
      </c>
      <c r="Z135">
        <v>96600</v>
      </c>
      <c r="AA135">
        <v>96600</v>
      </c>
      <c r="AB135">
        <v>96600</v>
      </c>
      <c r="AC135">
        <v>994000</v>
      </c>
    </row>
    <row r="136" spans="1:29" x14ac:dyDescent="0.25">
      <c r="A136">
        <v>9</v>
      </c>
      <c r="B136">
        <v>2</v>
      </c>
      <c r="C136">
        <v>1</v>
      </c>
      <c r="D136" t="s">
        <v>16</v>
      </c>
      <c r="E136" t="s">
        <v>333</v>
      </c>
      <c r="F136" t="s">
        <v>326</v>
      </c>
      <c r="G136">
        <v>0.13</v>
      </c>
      <c r="H136">
        <v>0.91</v>
      </c>
      <c r="I136">
        <v>-999</v>
      </c>
      <c r="J136">
        <v>0.64</v>
      </c>
      <c r="K136">
        <v>0.36</v>
      </c>
      <c r="L136">
        <v>-999</v>
      </c>
      <c r="M136">
        <v>-999</v>
      </c>
      <c r="N136">
        <v>-999</v>
      </c>
      <c r="O136">
        <v>-999</v>
      </c>
      <c r="P136">
        <v>-999</v>
      </c>
      <c r="Q136">
        <v>-999</v>
      </c>
      <c r="R136">
        <v>-999</v>
      </c>
      <c r="S136">
        <v>-999</v>
      </c>
      <c r="T136">
        <v>1787100</v>
      </c>
      <c r="U136">
        <v>1545600</v>
      </c>
      <c r="V136">
        <v>-999</v>
      </c>
      <c r="W136">
        <v>-999</v>
      </c>
      <c r="X136">
        <v>-999</v>
      </c>
      <c r="Y136">
        <v>-999</v>
      </c>
      <c r="Z136">
        <v>-999</v>
      </c>
      <c r="AA136">
        <v>-999</v>
      </c>
      <c r="AB136">
        <v>-999</v>
      </c>
      <c r="AC136">
        <v>-999</v>
      </c>
    </row>
    <row r="137" spans="1:29" x14ac:dyDescent="0.25">
      <c r="A137">
        <v>9</v>
      </c>
      <c r="B137">
        <v>3</v>
      </c>
      <c r="C137">
        <v>1</v>
      </c>
      <c r="D137" t="s">
        <v>16</v>
      </c>
      <c r="E137" t="s">
        <v>332</v>
      </c>
      <c r="F137" t="s">
        <v>331</v>
      </c>
      <c r="G137">
        <v>0.6</v>
      </c>
      <c r="H137">
        <v>10</v>
      </c>
      <c r="I137">
        <v>0.4</v>
      </c>
      <c r="J137">
        <v>0.84615399999999996</v>
      </c>
      <c r="K137">
        <v>0.35</v>
      </c>
      <c r="L137">
        <v>285.10000000000002</v>
      </c>
      <c r="M137">
        <v>373.1</v>
      </c>
      <c r="N137" t="s">
        <v>330</v>
      </c>
    </row>
    <row r="138" spans="1:29" x14ac:dyDescent="0.25">
      <c r="A138">
        <v>9</v>
      </c>
      <c r="B138">
        <v>3</v>
      </c>
      <c r="C138">
        <v>1</v>
      </c>
      <c r="D138" t="s">
        <v>16</v>
      </c>
      <c r="E138" t="s">
        <v>332</v>
      </c>
      <c r="F138" t="s">
        <v>329</v>
      </c>
      <c r="G138">
        <v>0.21912999999999999</v>
      </c>
      <c r="H138">
        <v>0.9325</v>
      </c>
      <c r="I138">
        <v>1.8533000000000001E-2</v>
      </c>
      <c r="J138">
        <v>11.388329000000001</v>
      </c>
      <c r="K138">
        <v>11.388329000000001</v>
      </c>
      <c r="L138">
        <v>11.388329000000001</v>
      </c>
      <c r="M138">
        <v>11.388329000000001</v>
      </c>
      <c r="N138">
        <v>11.388329000000001</v>
      </c>
      <c r="O138">
        <v>11.388329000000001</v>
      </c>
      <c r="P138">
        <v>11.388329000000001</v>
      </c>
      <c r="Q138">
        <v>11.388329000000001</v>
      </c>
      <c r="R138">
        <v>11.388329000000001</v>
      </c>
      <c r="S138">
        <v>11.388329000000001</v>
      </c>
      <c r="T138">
        <v>784045.1</v>
      </c>
      <c r="U138">
        <v>784045.1</v>
      </c>
      <c r="V138">
        <v>784045.1</v>
      </c>
      <c r="W138">
        <v>784045.1</v>
      </c>
      <c r="X138">
        <v>784045.1</v>
      </c>
      <c r="Y138">
        <v>784045.1</v>
      </c>
      <c r="Z138">
        <v>784045.1</v>
      </c>
      <c r="AA138">
        <v>784045.1</v>
      </c>
      <c r="AB138">
        <v>784045.1</v>
      </c>
      <c r="AC138">
        <v>784045.1</v>
      </c>
    </row>
    <row r="139" spans="1:29" x14ac:dyDescent="0.25">
      <c r="A139">
        <v>9</v>
      </c>
      <c r="B139">
        <v>3</v>
      </c>
      <c r="C139">
        <v>1</v>
      </c>
      <c r="D139" t="s">
        <v>16</v>
      </c>
      <c r="E139" t="s">
        <v>332</v>
      </c>
      <c r="F139" t="s">
        <v>328</v>
      </c>
      <c r="G139">
        <v>0.35</v>
      </c>
      <c r="H139">
        <v>0.92</v>
      </c>
      <c r="I139">
        <v>1.49E-2</v>
      </c>
      <c r="J139">
        <v>1.44</v>
      </c>
      <c r="K139">
        <v>0.94750000000000001</v>
      </c>
      <c r="L139">
        <v>3.5999999999999997E-2</v>
      </c>
      <c r="M139">
        <v>3.5999999999999997E-2</v>
      </c>
      <c r="N139">
        <v>3.5999999999999997E-2</v>
      </c>
      <c r="O139">
        <v>3.5999999999999997E-2</v>
      </c>
      <c r="P139">
        <v>3.5999999999999997E-2</v>
      </c>
      <c r="Q139">
        <v>3.5999999999999997E-2</v>
      </c>
      <c r="R139">
        <v>3.5999999999999997E-2</v>
      </c>
      <c r="S139">
        <v>0.15</v>
      </c>
      <c r="T139">
        <v>1478400</v>
      </c>
      <c r="U139">
        <v>1683412.5</v>
      </c>
      <c r="V139">
        <v>96600</v>
      </c>
      <c r="W139">
        <v>96600</v>
      </c>
      <c r="X139">
        <v>96600</v>
      </c>
      <c r="Y139">
        <v>96600</v>
      </c>
      <c r="Z139">
        <v>96600</v>
      </c>
      <c r="AA139">
        <v>96600</v>
      </c>
      <c r="AB139">
        <v>96600</v>
      </c>
      <c r="AC139">
        <v>994000</v>
      </c>
    </row>
    <row r="140" spans="1:29" x14ac:dyDescent="0.25">
      <c r="A140">
        <v>9</v>
      </c>
      <c r="B140">
        <v>3</v>
      </c>
      <c r="C140">
        <v>1</v>
      </c>
      <c r="D140" t="s">
        <v>16</v>
      </c>
      <c r="E140" t="s">
        <v>332</v>
      </c>
      <c r="F140" t="s">
        <v>326</v>
      </c>
      <c r="G140">
        <v>0.72</v>
      </c>
      <c r="H140">
        <v>0.28000000000000003</v>
      </c>
      <c r="I140">
        <v>-999</v>
      </c>
      <c r="J140">
        <v>0.36</v>
      </c>
      <c r="K140">
        <v>0.36</v>
      </c>
      <c r="L140">
        <v>-999</v>
      </c>
      <c r="M140">
        <v>-999</v>
      </c>
      <c r="N140">
        <v>-999</v>
      </c>
      <c r="O140">
        <v>-999</v>
      </c>
      <c r="P140">
        <v>-999</v>
      </c>
      <c r="Q140">
        <v>-999</v>
      </c>
      <c r="R140">
        <v>-999</v>
      </c>
      <c r="S140">
        <v>-999</v>
      </c>
      <c r="T140">
        <v>1545600</v>
      </c>
      <c r="U140">
        <v>1545600</v>
      </c>
      <c r="V140">
        <v>-999</v>
      </c>
      <c r="W140">
        <v>-999</v>
      </c>
      <c r="X140">
        <v>-999</v>
      </c>
      <c r="Y140">
        <v>-999</v>
      </c>
      <c r="Z140">
        <v>-999</v>
      </c>
      <c r="AA140">
        <v>-999</v>
      </c>
      <c r="AB140">
        <v>-999</v>
      </c>
      <c r="AC140">
        <v>-999</v>
      </c>
    </row>
    <row r="141" spans="1:29" x14ac:dyDescent="0.25">
      <c r="A141">
        <v>9</v>
      </c>
      <c r="B141">
        <v>4</v>
      </c>
      <c r="C141">
        <v>1</v>
      </c>
      <c r="D141" t="s">
        <v>16</v>
      </c>
      <c r="E141" t="s">
        <v>327</v>
      </c>
      <c r="F141" t="s">
        <v>331</v>
      </c>
      <c r="G141">
        <v>0.5</v>
      </c>
      <c r="H141">
        <v>3</v>
      </c>
      <c r="I141">
        <v>0.3</v>
      </c>
      <c r="J141">
        <v>0.93333299999999997</v>
      </c>
      <c r="K141">
        <v>0.25</v>
      </c>
      <c r="L141">
        <v>285.10000000000002</v>
      </c>
      <c r="M141">
        <v>373.1</v>
      </c>
      <c r="N141" t="s">
        <v>330</v>
      </c>
    </row>
    <row r="142" spans="1:29" x14ac:dyDescent="0.25">
      <c r="A142">
        <v>9</v>
      </c>
      <c r="B142">
        <v>4</v>
      </c>
      <c r="C142">
        <v>1</v>
      </c>
      <c r="D142" t="s">
        <v>16</v>
      </c>
      <c r="E142" t="s">
        <v>327</v>
      </c>
      <c r="F142" t="s">
        <v>329</v>
      </c>
      <c r="G142">
        <v>0.21912999999999999</v>
      </c>
      <c r="H142">
        <v>0.9325</v>
      </c>
      <c r="I142">
        <v>1.8533000000000001E-2</v>
      </c>
      <c r="J142">
        <v>11.388329000000001</v>
      </c>
      <c r="K142">
        <v>11.388329000000001</v>
      </c>
      <c r="L142">
        <v>11.388329000000001</v>
      </c>
      <c r="M142">
        <v>11.388329000000001</v>
      </c>
      <c r="N142">
        <v>11.388329000000001</v>
      </c>
      <c r="O142">
        <v>11.388329000000001</v>
      </c>
      <c r="P142">
        <v>11.388329000000001</v>
      </c>
      <c r="Q142">
        <v>11.388329000000001</v>
      </c>
      <c r="R142">
        <v>11.388329000000001</v>
      </c>
      <c r="S142">
        <v>11.388329000000001</v>
      </c>
      <c r="T142">
        <v>784045.1</v>
      </c>
      <c r="U142">
        <v>784045.1</v>
      </c>
      <c r="V142">
        <v>784045.1</v>
      </c>
      <c r="W142">
        <v>784045.1</v>
      </c>
      <c r="X142">
        <v>784045.1</v>
      </c>
      <c r="Y142">
        <v>784045.1</v>
      </c>
      <c r="Z142">
        <v>784045.1</v>
      </c>
      <c r="AA142">
        <v>784045.1</v>
      </c>
      <c r="AB142">
        <v>784045.1</v>
      </c>
      <c r="AC142">
        <v>784045.1</v>
      </c>
    </row>
    <row r="143" spans="1:29" x14ac:dyDescent="0.25">
      <c r="A143">
        <v>9</v>
      </c>
      <c r="B143">
        <v>4</v>
      </c>
      <c r="C143">
        <v>1</v>
      </c>
      <c r="D143" t="s">
        <v>16</v>
      </c>
      <c r="E143" t="s">
        <v>327</v>
      </c>
      <c r="F143" t="s">
        <v>328</v>
      </c>
      <c r="G143">
        <v>0.23</v>
      </c>
      <c r="H143">
        <v>0.9</v>
      </c>
      <c r="I143">
        <v>1.47E-2</v>
      </c>
      <c r="J143">
        <v>1.2</v>
      </c>
      <c r="K143">
        <v>0.03</v>
      </c>
      <c r="L143">
        <v>0.15</v>
      </c>
      <c r="M143">
        <v>0.03</v>
      </c>
      <c r="N143">
        <v>0.03</v>
      </c>
      <c r="O143">
        <v>0.03</v>
      </c>
      <c r="P143">
        <v>0.04</v>
      </c>
      <c r="Q143">
        <v>0.04</v>
      </c>
      <c r="R143">
        <v>0.04</v>
      </c>
      <c r="S143">
        <v>0.16</v>
      </c>
      <c r="T143">
        <v>1700000</v>
      </c>
      <c r="U143">
        <v>1206</v>
      </c>
      <c r="V143">
        <v>994000</v>
      </c>
      <c r="W143">
        <v>1206</v>
      </c>
      <c r="X143">
        <v>1206</v>
      </c>
      <c r="Y143">
        <v>1206</v>
      </c>
      <c r="Z143">
        <v>10080</v>
      </c>
      <c r="AA143">
        <v>10080</v>
      </c>
      <c r="AB143">
        <v>10080</v>
      </c>
      <c r="AC143">
        <v>609000</v>
      </c>
    </row>
    <row r="144" spans="1:29" x14ac:dyDescent="0.25">
      <c r="A144">
        <v>9</v>
      </c>
      <c r="B144">
        <v>4</v>
      </c>
      <c r="C144">
        <v>1</v>
      </c>
      <c r="D144" t="s">
        <v>16</v>
      </c>
      <c r="E144" t="s">
        <v>327</v>
      </c>
      <c r="F144" t="s">
        <v>326</v>
      </c>
      <c r="G144">
        <v>0.08</v>
      </c>
      <c r="H144">
        <v>0.95</v>
      </c>
      <c r="I144">
        <v>-999</v>
      </c>
      <c r="J144">
        <v>-999</v>
      </c>
      <c r="K144">
        <v>-999</v>
      </c>
      <c r="L144">
        <v>-999</v>
      </c>
      <c r="M144">
        <v>-999</v>
      </c>
      <c r="N144">
        <v>-999</v>
      </c>
      <c r="O144">
        <v>-999</v>
      </c>
      <c r="P144">
        <v>-999</v>
      </c>
      <c r="Q144">
        <v>-999</v>
      </c>
      <c r="R144">
        <v>-999</v>
      </c>
      <c r="S144">
        <v>-999</v>
      </c>
      <c r="T144">
        <v>-999</v>
      </c>
      <c r="U144">
        <v>-999</v>
      </c>
      <c r="V144">
        <v>-999</v>
      </c>
      <c r="W144">
        <v>-999</v>
      </c>
      <c r="X144">
        <v>-999</v>
      </c>
      <c r="Y144">
        <v>-999</v>
      </c>
      <c r="Z144">
        <v>-999</v>
      </c>
      <c r="AA144">
        <v>-999</v>
      </c>
      <c r="AB144">
        <v>-999</v>
      </c>
      <c r="AC144">
        <v>-999</v>
      </c>
    </row>
    <row r="145" spans="1:29" x14ac:dyDescent="0.25">
      <c r="A145">
        <v>10</v>
      </c>
      <c r="B145">
        <v>1</v>
      </c>
      <c r="C145">
        <v>1</v>
      </c>
      <c r="D145" t="s">
        <v>17</v>
      </c>
      <c r="E145" t="s">
        <v>342</v>
      </c>
      <c r="F145" t="s">
        <v>331</v>
      </c>
      <c r="G145">
        <v>0.5</v>
      </c>
      <c r="H145">
        <v>180</v>
      </c>
      <c r="I145">
        <v>7.2</v>
      </c>
      <c r="J145">
        <v>0.222222</v>
      </c>
      <c r="K145">
        <v>0.55000000000000004</v>
      </c>
      <c r="L145">
        <v>292.10000000000002</v>
      </c>
      <c r="M145">
        <v>300.10000000000002</v>
      </c>
      <c r="N145" t="s">
        <v>330</v>
      </c>
    </row>
    <row r="146" spans="1:29" x14ac:dyDescent="0.25">
      <c r="A146">
        <v>10</v>
      </c>
      <c r="B146">
        <v>1</v>
      </c>
      <c r="C146">
        <v>1</v>
      </c>
      <c r="D146" t="s">
        <v>17</v>
      </c>
      <c r="E146" t="s">
        <v>342</v>
      </c>
      <c r="F146" t="s">
        <v>329</v>
      </c>
      <c r="G146">
        <v>0.21659999999999999</v>
      </c>
      <c r="H146">
        <v>0.90080000000000005</v>
      </c>
      <c r="I146">
        <v>3.1833500000000001E-2</v>
      </c>
      <c r="J146">
        <v>1.994192</v>
      </c>
      <c r="K146">
        <v>4.287744</v>
      </c>
      <c r="L146">
        <v>4.2683590000000002</v>
      </c>
      <c r="M146">
        <v>3.2904469999999999</v>
      </c>
      <c r="N146">
        <v>3.0502669999999998</v>
      </c>
      <c r="O146">
        <v>0.75671500000000003</v>
      </c>
      <c r="P146">
        <v>3.0502669999999998</v>
      </c>
      <c r="Q146">
        <v>3.2896510000000001</v>
      </c>
      <c r="R146">
        <v>3.2727659999999998</v>
      </c>
      <c r="S146">
        <v>1.0799989999999999</v>
      </c>
      <c r="T146">
        <v>2118010</v>
      </c>
      <c r="U146">
        <v>2118499.9</v>
      </c>
      <c r="V146">
        <v>2133802</v>
      </c>
      <c r="W146">
        <v>95882.6</v>
      </c>
      <c r="X146">
        <v>777056.1</v>
      </c>
      <c r="Y146">
        <v>776566.2</v>
      </c>
      <c r="Z146">
        <v>777056.1</v>
      </c>
      <c r="AA146">
        <v>134966.39999999999</v>
      </c>
      <c r="AB146">
        <v>121896</v>
      </c>
      <c r="AC146">
        <v>617575.5</v>
      </c>
    </row>
    <row r="147" spans="1:29" x14ac:dyDescent="0.25">
      <c r="A147">
        <v>10</v>
      </c>
      <c r="B147">
        <v>1</v>
      </c>
      <c r="C147">
        <v>1</v>
      </c>
      <c r="D147" t="s">
        <v>17</v>
      </c>
      <c r="E147" t="s">
        <v>342</v>
      </c>
      <c r="F147" t="s">
        <v>328</v>
      </c>
      <c r="G147">
        <v>0.14000000000000001</v>
      </c>
      <c r="H147">
        <v>0.91</v>
      </c>
      <c r="I147">
        <v>2.5999999999999999E-2</v>
      </c>
      <c r="J147">
        <v>1.1499999999999999</v>
      </c>
      <c r="K147">
        <v>0.19</v>
      </c>
      <c r="L147">
        <v>3.5999999999999997E-2</v>
      </c>
      <c r="M147">
        <v>3.5999999999999997E-2</v>
      </c>
      <c r="N147">
        <v>3.5999999999999997E-2</v>
      </c>
      <c r="O147">
        <v>0.7</v>
      </c>
      <c r="P147">
        <v>0.7</v>
      </c>
      <c r="Q147">
        <v>0.7</v>
      </c>
      <c r="R147">
        <v>0.7</v>
      </c>
      <c r="S147">
        <v>0.7</v>
      </c>
      <c r="T147">
        <v>1957200</v>
      </c>
      <c r="U147">
        <v>912000</v>
      </c>
      <c r="V147">
        <v>96600</v>
      </c>
      <c r="W147">
        <v>96600</v>
      </c>
      <c r="X147">
        <v>96600</v>
      </c>
      <c r="Y147">
        <v>840000</v>
      </c>
      <c r="Z147">
        <v>840000</v>
      </c>
      <c r="AA147">
        <v>840000</v>
      </c>
      <c r="AB147">
        <v>840000</v>
      </c>
      <c r="AC147">
        <v>840000</v>
      </c>
    </row>
    <row r="148" spans="1:29" x14ac:dyDescent="0.25">
      <c r="A148">
        <v>10</v>
      </c>
      <c r="B148">
        <v>1</v>
      </c>
      <c r="C148">
        <v>1</v>
      </c>
      <c r="D148" t="s">
        <v>17</v>
      </c>
      <c r="E148" t="s">
        <v>342</v>
      </c>
      <c r="F148" t="s">
        <v>326</v>
      </c>
      <c r="G148">
        <v>0.23</v>
      </c>
      <c r="H148">
        <v>0.88</v>
      </c>
      <c r="I148">
        <v>-999</v>
      </c>
      <c r="J148">
        <v>1.9</v>
      </c>
      <c r="K148">
        <v>0.56000000000000005</v>
      </c>
      <c r="L148">
        <v>0.36</v>
      </c>
      <c r="M148">
        <v>-999</v>
      </c>
      <c r="N148">
        <v>-999</v>
      </c>
      <c r="O148">
        <v>-999</v>
      </c>
      <c r="P148">
        <v>-999</v>
      </c>
      <c r="Q148">
        <v>-999</v>
      </c>
      <c r="R148">
        <v>-999</v>
      </c>
      <c r="S148">
        <v>-999</v>
      </c>
      <c r="T148">
        <v>2100000</v>
      </c>
      <c r="U148">
        <v>1773000</v>
      </c>
      <c r="V148">
        <v>1545600</v>
      </c>
      <c r="W148">
        <v>-999</v>
      </c>
      <c r="X148">
        <v>-999</v>
      </c>
      <c r="Y148">
        <v>-999</v>
      </c>
      <c r="Z148">
        <v>-999</v>
      </c>
      <c r="AA148">
        <v>-999</v>
      </c>
      <c r="AB148">
        <v>-999</v>
      </c>
      <c r="AC148">
        <v>-999</v>
      </c>
    </row>
    <row r="149" spans="1:29" x14ac:dyDescent="0.25">
      <c r="A149">
        <v>10</v>
      </c>
      <c r="B149">
        <v>2</v>
      </c>
      <c r="C149">
        <v>1</v>
      </c>
      <c r="D149" t="s">
        <v>17</v>
      </c>
      <c r="E149" t="s">
        <v>341</v>
      </c>
      <c r="F149" t="s">
        <v>331</v>
      </c>
      <c r="G149">
        <v>0.5</v>
      </c>
      <c r="H149">
        <v>45</v>
      </c>
      <c r="I149">
        <v>1.8</v>
      </c>
      <c r="J149">
        <v>0.33333299999999999</v>
      </c>
      <c r="K149">
        <v>0.7</v>
      </c>
      <c r="L149">
        <v>285.10000000000002</v>
      </c>
      <c r="M149">
        <v>310.10000000000002</v>
      </c>
      <c r="N149" t="s">
        <v>330</v>
      </c>
    </row>
    <row r="150" spans="1:29" x14ac:dyDescent="0.25">
      <c r="A150">
        <v>10</v>
      </c>
      <c r="B150">
        <v>2</v>
      </c>
      <c r="C150">
        <v>1</v>
      </c>
      <c r="D150" t="s">
        <v>17</v>
      </c>
      <c r="E150" t="s">
        <v>341</v>
      </c>
      <c r="F150" t="s">
        <v>329</v>
      </c>
      <c r="G150">
        <v>0.21659999999999999</v>
      </c>
      <c r="H150">
        <v>0.90080000000000005</v>
      </c>
      <c r="I150">
        <v>3.1833500000000001E-2</v>
      </c>
      <c r="J150">
        <v>1.994192</v>
      </c>
      <c r="K150">
        <v>4.287744</v>
      </c>
      <c r="L150">
        <v>4.2683590000000002</v>
      </c>
      <c r="M150">
        <v>3.2904469999999999</v>
      </c>
      <c r="N150">
        <v>3.0502669999999998</v>
      </c>
      <c r="O150">
        <v>0.75671500000000003</v>
      </c>
      <c r="P150">
        <v>3.0502669999999998</v>
      </c>
      <c r="Q150">
        <v>3.2896510000000001</v>
      </c>
      <c r="R150">
        <v>3.2727659999999998</v>
      </c>
      <c r="S150">
        <v>1.0799989999999999</v>
      </c>
      <c r="T150">
        <v>2118010</v>
      </c>
      <c r="U150">
        <v>2118499.9</v>
      </c>
      <c r="V150">
        <v>2133802</v>
      </c>
      <c r="W150">
        <v>95882.6</v>
      </c>
      <c r="X150">
        <v>777056.1</v>
      </c>
      <c r="Y150">
        <v>776566.2</v>
      </c>
      <c r="Z150">
        <v>777056.1</v>
      </c>
      <c r="AA150">
        <v>134966.39999999999</v>
      </c>
      <c r="AB150">
        <v>121896</v>
      </c>
      <c r="AC150">
        <v>617575.5</v>
      </c>
    </row>
    <row r="151" spans="1:29" x14ac:dyDescent="0.25">
      <c r="A151">
        <v>10</v>
      </c>
      <c r="B151">
        <v>2</v>
      </c>
      <c r="C151">
        <v>1</v>
      </c>
      <c r="D151" t="s">
        <v>17</v>
      </c>
      <c r="E151" t="s">
        <v>341</v>
      </c>
      <c r="F151" t="s">
        <v>328</v>
      </c>
      <c r="G151">
        <v>0.14000000000000001</v>
      </c>
      <c r="H151">
        <v>0.91</v>
      </c>
      <c r="I151">
        <v>2.5999999999999999E-2</v>
      </c>
      <c r="J151">
        <v>1.1499999999999999</v>
      </c>
      <c r="K151">
        <v>0.19</v>
      </c>
      <c r="L151">
        <v>3.5999999999999997E-2</v>
      </c>
      <c r="M151">
        <v>3.5999999999999997E-2</v>
      </c>
      <c r="N151">
        <v>3.5999999999999997E-2</v>
      </c>
      <c r="O151">
        <v>0.7</v>
      </c>
      <c r="P151">
        <v>0.7</v>
      </c>
      <c r="Q151">
        <v>0.7</v>
      </c>
      <c r="R151">
        <v>0.7</v>
      </c>
      <c r="S151">
        <v>0.7</v>
      </c>
      <c r="T151">
        <v>1957200</v>
      </c>
      <c r="U151">
        <v>912000</v>
      </c>
      <c r="V151">
        <v>96600</v>
      </c>
      <c r="W151">
        <v>96600</v>
      </c>
      <c r="X151">
        <v>96600</v>
      </c>
      <c r="Y151">
        <v>840000</v>
      </c>
      <c r="Z151">
        <v>840000</v>
      </c>
      <c r="AA151">
        <v>840000</v>
      </c>
      <c r="AB151">
        <v>840000</v>
      </c>
      <c r="AC151">
        <v>840000</v>
      </c>
    </row>
    <row r="152" spans="1:29" x14ac:dyDescent="0.25">
      <c r="A152">
        <v>10</v>
      </c>
      <c r="B152">
        <v>2</v>
      </c>
      <c r="C152">
        <v>1</v>
      </c>
      <c r="D152" t="s">
        <v>17</v>
      </c>
      <c r="E152" t="s">
        <v>341</v>
      </c>
      <c r="F152" t="s">
        <v>326</v>
      </c>
      <c r="G152">
        <v>0.13</v>
      </c>
      <c r="H152">
        <v>0.91</v>
      </c>
      <c r="I152">
        <v>-999</v>
      </c>
      <c r="J152">
        <v>1.67</v>
      </c>
      <c r="K152">
        <v>0.55789999999999995</v>
      </c>
      <c r="L152">
        <v>-999</v>
      </c>
      <c r="M152">
        <v>-999</v>
      </c>
      <c r="N152">
        <v>-999</v>
      </c>
      <c r="O152">
        <v>-999</v>
      </c>
      <c r="P152">
        <v>-999</v>
      </c>
      <c r="Q152">
        <v>-999</v>
      </c>
      <c r="R152">
        <v>-999</v>
      </c>
      <c r="S152">
        <v>-999</v>
      </c>
      <c r="T152">
        <v>2060500</v>
      </c>
      <c r="U152">
        <v>1712300</v>
      </c>
      <c r="V152">
        <v>-999</v>
      </c>
      <c r="W152">
        <v>-999</v>
      </c>
      <c r="X152">
        <v>-999</v>
      </c>
      <c r="Y152">
        <v>-999</v>
      </c>
      <c r="Z152">
        <v>-999</v>
      </c>
      <c r="AA152">
        <v>-999</v>
      </c>
      <c r="AB152">
        <v>-999</v>
      </c>
      <c r="AC152">
        <v>-999</v>
      </c>
    </row>
    <row r="153" spans="1:29" x14ac:dyDescent="0.25">
      <c r="A153">
        <v>10</v>
      </c>
      <c r="B153">
        <v>3</v>
      </c>
      <c r="C153">
        <v>1</v>
      </c>
      <c r="D153" t="s">
        <v>17</v>
      </c>
      <c r="E153" t="s">
        <v>340</v>
      </c>
      <c r="F153" t="s">
        <v>331</v>
      </c>
      <c r="G153">
        <v>0.4</v>
      </c>
      <c r="H153">
        <v>17</v>
      </c>
      <c r="I153">
        <v>0.68</v>
      </c>
      <c r="J153">
        <v>0.58333299999999999</v>
      </c>
      <c r="K153">
        <v>0.4</v>
      </c>
      <c r="L153">
        <v>285.10000000000002</v>
      </c>
      <c r="M153">
        <v>310.10000000000002</v>
      </c>
      <c r="N153" t="s">
        <v>330</v>
      </c>
    </row>
    <row r="154" spans="1:29" x14ac:dyDescent="0.25">
      <c r="A154">
        <v>10</v>
      </c>
      <c r="B154">
        <v>3</v>
      </c>
      <c r="C154">
        <v>1</v>
      </c>
      <c r="D154" t="s">
        <v>17</v>
      </c>
      <c r="E154" t="s">
        <v>340</v>
      </c>
      <c r="F154" t="s">
        <v>329</v>
      </c>
      <c r="G154">
        <v>0.21659999999999999</v>
      </c>
      <c r="H154">
        <v>0.90080000000000005</v>
      </c>
      <c r="I154">
        <v>3.1833500000000001E-2</v>
      </c>
      <c r="J154">
        <v>1.994192</v>
      </c>
      <c r="K154">
        <v>4.287744</v>
      </c>
      <c r="L154">
        <v>4.2683590000000002</v>
      </c>
      <c r="M154">
        <v>3.2904469999999999</v>
      </c>
      <c r="N154">
        <v>3.0502669999999998</v>
      </c>
      <c r="O154">
        <v>0.75671500000000003</v>
      </c>
      <c r="P154">
        <v>3.0502669999999998</v>
      </c>
      <c r="Q154">
        <v>3.2896510000000001</v>
      </c>
      <c r="R154">
        <v>3.2727659999999998</v>
      </c>
      <c r="S154">
        <v>1.0799989999999999</v>
      </c>
      <c r="T154">
        <v>2118010</v>
      </c>
      <c r="U154">
        <v>2118499.9</v>
      </c>
      <c r="V154">
        <v>2133802</v>
      </c>
      <c r="W154">
        <v>95882.6</v>
      </c>
      <c r="X154">
        <v>777056.1</v>
      </c>
      <c r="Y154">
        <v>776566.2</v>
      </c>
      <c r="Z154">
        <v>777056.1</v>
      </c>
      <c r="AA154">
        <v>134966.39999999999</v>
      </c>
      <c r="AB154">
        <v>121896</v>
      </c>
      <c r="AC154">
        <v>617575.5</v>
      </c>
    </row>
    <row r="155" spans="1:29" x14ac:dyDescent="0.25">
      <c r="A155">
        <v>10</v>
      </c>
      <c r="B155">
        <v>3</v>
      </c>
      <c r="C155">
        <v>1</v>
      </c>
      <c r="D155" t="s">
        <v>17</v>
      </c>
      <c r="E155" t="s">
        <v>340</v>
      </c>
      <c r="F155" t="s">
        <v>328</v>
      </c>
      <c r="G155">
        <v>0.14000000000000001</v>
      </c>
      <c r="H155">
        <v>0.91</v>
      </c>
      <c r="I155">
        <v>2.5999999999999999E-2</v>
      </c>
      <c r="J155">
        <v>1.1499999999999999</v>
      </c>
      <c r="K155">
        <v>0.19</v>
      </c>
      <c r="L155">
        <v>3.5999999999999997E-2</v>
      </c>
      <c r="M155">
        <v>3.5999999999999997E-2</v>
      </c>
      <c r="N155">
        <v>3.5999999999999997E-2</v>
      </c>
      <c r="O155">
        <v>0.7</v>
      </c>
      <c r="P155">
        <v>0.7</v>
      </c>
      <c r="Q155">
        <v>0.7</v>
      </c>
      <c r="R155">
        <v>0.7</v>
      </c>
      <c r="S155">
        <v>0.7</v>
      </c>
      <c r="T155">
        <v>1957200</v>
      </c>
      <c r="U155">
        <v>912000</v>
      </c>
      <c r="V155">
        <v>96600</v>
      </c>
      <c r="W155">
        <v>96600</v>
      </c>
      <c r="X155">
        <v>96600</v>
      </c>
      <c r="Y155">
        <v>840000</v>
      </c>
      <c r="Z155">
        <v>840000</v>
      </c>
      <c r="AA155">
        <v>840000</v>
      </c>
      <c r="AB155">
        <v>840000</v>
      </c>
      <c r="AC155">
        <v>840000</v>
      </c>
    </row>
    <row r="156" spans="1:29" x14ac:dyDescent="0.25">
      <c r="A156">
        <v>10</v>
      </c>
      <c r="B156">
        <v>3</v>
      </c>
      <c r="C156">
        <v>1</v>
      </c>
      <c r="D156" t="s">
        <v>17</v>
      </c>
      <c r="E156" t="s">
        <v>340</v>
      </c>
      <c r="F156" t="s">
        <v>326</v>
      </c>
      <c r="G156">
        <v>0.13</v>
      </c>
      <c r="H156">
        <v>0.91</v>
      </c>
      <c r="I156">
        <v>-999</v>
      </c>
      <c r="J156">
        <v>1.67</v>
      </c>
      <c r="K156">
        <v>0.55789999999999995</v>
      </c>
      <c r="L156">
        <v>-999</v>
      </c>
      <c r="M156">
        <v>-999</v>
      </c>
      <c r="N156">
        <v>-999</v>
      </c>
      <c r="O156">
        <v>-999</v>
      </c>
      <c r="P156">
        <v>-999</v>
      </c>
      <c r="Q156">
        <v>-999</v>
      </c>
      <c r="R156">
        <v>-999</v>
      </c>
      <c r="S156">
        <v>-999</v>
      </c>
      <c r="T156">
        <v>2060500</v>
      </c>
      <c r="U156">
        <v>1712300</v>
      </c>
      <c r="V156">
        <v>-999</v>
      </c>
      <c r="W156">
        <v>-999</v>
      </c>
      <c r="X156">
        <v>-999</v>
      </c>
      <c r="Y156">
        <v>-999</v>
      </c>
      <c r="Z156">
        <v>-999</v>
      </c>
      <c r="AA156">
        <v>-999</v>
      </c>
      <c r="AB156">
        <v>-999</v>
      </c>
      <c r="AC156">
        <v>-999</v>
      </c>
    </row>
    <row r="157" spans="1:29" x14ac:dyDescent="0.25">
      <c r="A157">
        <v>10</v>
      </c>
      <c r="B157">
        <v>4</v>
      </c>
      <c r="C157">
        <v>1</v>
      </c>
      <c r="D157" t="s">
        <v>17</v>
      </c>
      <c r="E157" t="s">
        <v>339</v>
      </c>
      <c r="F157" t="s">
        <v>331</v>
      </c>
      <c r="G157">
        <v>0.4</v>
      </c>
      <c r="H157">
        <v>8</v>
      </c>
      <c r="I157">
        <v>0.8</v>
      </c>
      <c r="J157">
        <v>0.82352899999999996</v>
      </c>
      <c r="K157">
        <v>0.15</v>
      </c>
      <c r="L157">
        <v>285.10000000000002</v>
      </c>
      <c r="M157">
        <v>373.1</v>
      </c>
      <c r="N157" t="s">
        <v>330</v>
      </c>
    </row>
    <row r="158" spans="1:29" x14ac:dyDescent="0.25">
      <c r="A158">
        <v>10</v>
      </c>
      <c r="B158">
        <v>4</v>
      </c>
      <c r="C158">
        <v>1</v>
      </c>
      <c r="D158" t="s">
        <v>17</v>
      </c>
      <c r="E158" t="s">
        <v>339</v>
      </c>
      <c r="F158" t="s">
        <v>329</v>
      </c>
      <c r="G158">
        <v>0.53700000000000003</v>
      </c>
      <c r="H158">
        <v>0.89600000000000002</v>
      </c>
      <c r="I158">
        <v>1.2567999999999999E-2</v>
      </c>
      <c r="J158">
        <v>19.648064999999999</v>
      </c>
      <c r="K158">
        <v>19.648064999999999</v>
      </c>
      <c r="L158">
        <v>19.648064999999999</v>
      </c>
      <c r="M158">
        <v>19.319362999999999</v>
      </c>
      <c r="N158">
        <v>19.296804999999999</v>
      </c>
      <c r="O158">
        <v>19.296804999999999</v>
      </c>
      <c r="P158">
        <v>19.296804999999999</v>
      </c>
      <c r="Q158">
        <v>19.296804999999999</v>
      </c>
      <c r="R158">
        <v>19.296804999999999</v>
      </c>
      <c r="S158">
        <v>19.364478999999999</v>
      </c>
      <c r="T158">
        <v>1149916.8999999999</v>
      </c>
      <c r="U158">
        <v>1149916.8999999999</v>
      </c>
      <c r="V158">
        <v>1149916.8999999999</v>
      </c>
      <c r="W158">
        <v>950076.1</v>
      </c>
      <c r="X158">
        <v>180892.79999999999</v>
      </c>
      <c r="Y158">
        <v>180892.79999999999</v>
      </c>
      <c r="Z158">
        <v>180892.79999999999</v>
      </c>
      <c r="AA158">
        <v>180892.79999999999</v>
      </c>
      <c r="AB158">
        <v>180892.79999999999</v>
      </c>
      <c r="AC158">
        <v>621393.69999999995</v>
      </c>
    </row>
    <row r="159" spans="1:29" x14ac:dyDescent="0.25">
      <c r="A159">
        <v>10</v>
      </c>
      <c r="B159">
        <v>4</v>
      </c>
      <c r="C159">
        <v>1</v>
      </c>
      <c r="D159" t="s">
        <v>17</v>
      </c>
      <c r="E159" t="s">
        <v>339</v>
      </c>
      <c r="F159" t="s">
        <v>328</v>
      </c>
      <c r="G159">
        <v>0.23</v>
      </c>
      <c r="H159">
        <v>0.9</v>
      </c>
      <c r="I159">
        <v>1.47E-2</v>
      </c>
      <c r="J159">
        <v>1.2</v>
      </c>
      <c r="K159">
        <v>0.03</v>
      </c>
      <c r="L159">
        <v>0.15</v>
      </c>
      <c r="M159">
        <v>0.03</v>
      </c>
      <c r="N159">
        <v>0.03</v>
      </c>
      <c r="O159">
        <v>0.03</v>
      </c>
      <c r="P159">
        <v>0.04</v>
      </c>
      <c r="Q159">
        <v>0.04</v>
      </c>
      <c r="R159">
        <v>0.04</v>
      </c>
      <c r="S159">
        <v>0.16</v>
      </c>
      <c r="T159">
        <v>1700000</v>
      </c>
      <c r="U159">
        <v>1206</v>
      </c>
      <c r="V159">
        <v>994000</v>
      </c>
      <c r="W159">
        <v>1206</v>
      </c>
      <c r="X159">
        <v>1206</v>
      </c>
      <c r="Y159">
        <v>1206</v>
      </c>
      <c r="Z159">
        <v>10080</v>
      </c>
      <c r="AA159">
        <v>10080</v>
      </c>
      <c r="AB159">
        <v>10080</v>
      </c>
      <c r="AC159">
        <v>609000</v>
      </c>
    </row>
    <row r="160" spans="1:29" x14ac:dyDescent="0.25">
      <c r="A160">
        <v>10</v>
      </c>
      <c r="B160">
        <v>4</v>
      </c>
      <c r="C160">
        <v>1</v>
      </c>
      <c r="D160" t="s">
        <v>17</v>
      </c>
      <c r="E160" t="s">
        <v>339</v>
      </c>
      <c r="F160" t="s">
        <v>326</v>
      </c>
      <c r="G160">
        <v>0.13</v>
      </c>
      <c r="H160">
        <v>0.91</v>
      </c>
      <c r="I160">
        <v>-999</v>
      </c>
      <c r="J160">
        <v>1.67</v>
      </c>
      <c r="K160">
        <v>0.55789999999999995</v>
      </c>
      <c r="L160">
        <v>-999</v>
      </c>
      <c r="M160">
        <v>-999</v>
      </c>
      <c r="N160">
        <v>-999</v>
      </c>
      <c r="O160">
        <v>-999</v>
      </c>
      <c r="P160">
        <v>-999</v>
      </c>
      <c r="Q160">
        <v>-999</v>
      </c>
      <c r="R160">
        <v>-999</v>
      </c>
      <c r="S160">
        <v>-999</v>
      </c>
      <c r="T160">
        <v>2060500</v>
      </c>
      <c r="U160">
        <v>1712300</v>
      </c>
      <c r="V160">
        <v>-999</v>
      </c>
      <c r="W160">
        <v>-999</v>
      </c>
      <c r="X160">
        <v>-999</v>
      </c>
      <c r="Y160">
        <v>-999</v>
      </c>
      <c r="Z160">
        <v>-999</v>
      </c>
      <c r="AA160">
        <v>-999</v>
      </c>
      <c r="AB160">
        <v>-999</v>
      </c>
      <c r="AC160">
        <v>-999</v>
      </c>
    </row>
    <row r="161" spans="1:29" x14ac:dyDescent="0.25">
      <c r="A161">
        <v>11</v>
      </c>
      <c r="B161">
        <v>1</v>
      </c>
      <c r="C161">
        <v>1</v>
      </c>
      <c r="D161" t="s">
        <v>18</v>
      </c>
      <c r="E161" t="s">
        <v>334</v>
      </c>
      <c r="F161" t="s">
        <v>331</v>
      </c>
      <c r="G161">
        <v>0.8</v>
      </c>
      <c r="H161">
        <v>200</v>
      </c>
      <c r="I161">
        <v>8</v>
      </c>
      <c r="J161">
        <v>0.33333299999999999</v>
      </c>
      <c r="K161">
        <v>0.4</v>
      </c>
      <c r="L161">
        <v>290.10000000000002</v>
      </c>
      <c r="M161">
        <v>305.10000000000002</v>
      </c>
      <c r="N161" t="s">
        <v>330</v>
      </c>
    </row>
    <row r="162" spans="1:29" x14ac:dyDescent="0.25">
      <c r="A162">
        <v>11</v>
      </c>
      <c r="B162">
        <v>1</v>
      </c>
      <c r="C162">
        <v>1</v>
      </c>
      <c r="D162" t="s">
        <v>18</v>
      </c>
      <c r="E162" t="s">
        <v>334</v>
      </c>
      <c r="F162" t="s">
        <v>329</v>
      </c>
      <c r="G162">
        <v>0.21659999999999999</v>
      </c>
      <c r="H162">
        <v>0.90080000000000005</v>
      </c>
      <c r="I162">
        <v>3.1833500000000001E-2</v>
      </c>
      <c r="J162">
        <v>1.994192</v>
      </c>
      <c r="K162">
        <v>4.287744</v>
      </c>
      <c r="L162">
        <v>4.2683590000000002</v>
      </c>
      <c r="M162">
        <v>3.2904469999999999</v>
      </c>
      <c r="N162">
        <v>3.0502669999999998</v>
      </c>
      <c r="O162">
        <v>0.75671500000000003</v>
      </c>
      <c r="P162">
        <v>3.0502669999999998</v>
      </c>
      <c r="Q162">
        <v>3.2896510000000001</v>
      </c>
      <c r="R162">
        <v>3.2727659999999998</v>
      </c>
      <c r="S162">
        <v>1.0799989999999999</v>
      </c>
      <c r="T162">
        <v>2118010</v>
      </c>
      <c r="U162">
        <v>2118499.9</v>
      </c>
      <c r="V162">
        <v>2133802</v>
      </c>
      <c r="W162">
        <v>95882.6</v>
      </c>
      <c r="X162">
        <v>777056.1</v>
      </c>
      <c r="Y162">
        <v>776566.2</v>
      </c>
      <c r="Z162">
        <v>777056.1</v>
      </c>
      <c r="AA162">
        <v>134966.39999999999</v>
      </c>
      <c r="AB162">
        <v>121896</v>
      </c>
      <c r="AC162">
        <v>617575.5</v>
      </c>
    </row>
    <row r="163" spans="1:29" x14ac:dyDescent="0.25">
      <c r="A163">
        <v>11</v>
      </c>
      <c r="B163">
        <v>1</v>
      </c>
      <c r="C163">
        <v>1</v>
      </c>
      <c r="D163" t="s">
        <v>18</v>
      </c>
      <c r="E163" t="s">
        <v>334</v>
      </c>
      <c r="F163" t="s">
        <v>328</v>
      </c>
      <c r="G163">
        <v>0.14000000000000001</v>
      </c>
      <c r="H163">
        <v>0.91</v>
      </c>
      <c r="I163">
        <v>2.5999999999999999E-2</v>
      </c>
      <c r="J163">
        <v>1.1499999999999999</v>
      </c>
      <c r="K163">
        <v>0.19</v>
      </c>
      <c r="L163">
        <v>3.5999999999999997E-2</v>
      </c>
      <c r="M163">
        <v>3.5999999999999997E-2</v>
      </c>
      <c r="N163">
        <v>3.5999999999999997E-2</v>
      </c>
      <c r="O163">
        <v>0.7</v>
      </c>
      <c r="P163">
        <v>0.7</v>
      </c>
      <c r="Q163">
        <v>0.7</v>
      </c>
      <c r="R163">
        <v>0.7</v>
      </c>
      <c r="S163">
        <v>0.7</v>
      </c>
      <c r="T163">
        <v>1957200</v>
      </c>
      <c r="U163">
        <v>912000</v>
      </c>
      <c r="V163">
        <v>96600</v>
      </c>
      <c r="W163">
        <v>96600</v>
      </c>
      <c r="X163">
        <v>96600</v>
      </c>
      <c r="Y163">
        <v>840000</v>
      </c>
      <c r="Z163">
        <v>840000</v>
      </c>
      <c r="AA163">
        <v>840000</v>
      </c>
      <c r="AB163">
        <v>840000</v>
      </c>
      <c r="AC163">
        <v>840000</v>
      </c>
    </row>
    <row r="164" spans="1:29" x14ac:dyDescent="0.25">
      <c r="A164">
        <v>11</v>
      </c>
      <c r="B164">
        <v>1</v>
      </c>
      <c r="C164">
        <v>1</v>
      </c>
      <c r="D164" t="s">
        <v>18</v>
      </c>
      <c r="E164" t="s">
        <v>334</v>
      </c>
      <c r="F164" t="s">
        <v>326</v>
      </c>
      <c r="G164">
        <v>0.23</v>
      </c>
      <c r="H164">
        <v>0.88</v>
      </c>
      <c r="I164">
        <v>-999</v>
      </c>
      <c r="J164">
        <v>1.9</v>
      </c>
      <c r="K164">
        <v>0.56000000000000005</v>
      </c>
      <c r="L164">
        <v>0.36</v>
      </c>
      <c r="M164">
        <v>-999</v>
      </c>
      <c r="N164">
        <v>-999</v>
      </c>
      <c r="O164">
        <v>-999</v>
      </c>
      <c r="P164">
        <v>-999</v>
      </c>
      <c r="Q164">
        <v>-999</v>
      </c>
      <c r="R164">
        <v>-999</v>
      </c>
      <c r="S164">
        <v>-999</v>
      </c>
      <c r="T164">
        <v>2100000</v>
      </c>
      <c r="U164">
        <v>1773000</v>
      </c>
      <c r="V164">
        <v>1545600</v>
      </c>
      <c r="W164">
        <v>-999</v>
      </c>
      <c r="X164">
        <v>-999</v>
      </c>
      <c r="Y164">
        <v>-999</v>
      </c>
      <c r="Z164">
        <v>-999</v>
      </c>
      <c r="AA164">
        <v>-999</v>
      </c>
      <c r="AB164">
        <v>-999</v>
      </c>
      <c r="AC164">
        <v>-999</v>
      </c>
    </row>
    <row r="165" spans="1:29" x14ac:dyDescent="0.25">
      <c r="A165">
        <v>11</v>
      </c>
      <c r="B165">
        <v>2</v>
      </c>
      <c r="C165">
        <v>1</v>
      </c>
      <c r="D165" t="s">
        <v>18</v>
      </c>
      <c r="E165" t="s">
        <v>333</v>
      </c>
      <c r="F165" t="s">
        <v>331</v>
      </c>
      <c r="G165">
        <v>0.8</v>
      </c>
      <c r="H165">
        <v>40</v>
      </c>
      <c r="I165">
        <v>1.6</v>
      </c>
      <c r="J165">
        <v>0.25</v>
      </c>
      <c r="K165">
        <v>0.6</v>
      </c>
      <c r="L165">
        <v>285.10000000000002</v>
      </c>
      <c r="M165">
        <v>310.10000000000002</v>
      </c>
      <c r="N165" t="s">
        <v>330</v>
      </c>
    </row>
    <row r="166" spans="1:29" x14ac:dyDescent="0.25">
      <c r="A166">
        <v>11</v>
      </c>
      <c r="B166">
        <v>2</v>
      </c>
      <c r="C166">
        <v>1</v>
      </c>
      <c r="D166" t="s">
        <v>18</v>
      </c>
      <c r="E166" t="s">
        <v>333</v>
      </c>
      <c r="F166" t="s">
        <v>329</v>
      </c>
      <c r="G166">
        <v>0.21659999999999999</v>
      </c>
      <c r="H166">
        <v>0.90080000000000005</v>
      </c>
      <c r="I166">
        <v>3.1833500000000001E-2</v>
      </c>
      <c r="J166">
        <v>1.994192</v>
      </c>
      <c r="K166">
        <v>4.287744</v>
      </c>
      <c r="L166">
        <v>4.2683590000000002</v>
      </c>
      <c r="M166">
        <v>3.2904469999999999</v>
      </c>
      <c r="N166">
        <v>3.0502669999999998</v>
      </c>
      <c r="O166">
        <v>0.75671500000000003</v>
      </c>
      <c r="P166">
        <v>3.0502669999999998</v>
      </c>
      <c r="Q166">
        <v>3.2896510000000001</v>
      </c>
      <c r="R166">
        <v>3.2727659999999998</v>
      </c>
      <c r="S166">
        <v>1.0799989999999999</v>
      </c>
      <c r="T166">
        <v>2118010</v>
      </c>
      <c r="U166">
        <v>2118499.9</v>
      </c>
      <c r="V166">
        <v>2133802</v>
      </c>
      <c r="W166">
        <v>95882.6</v>
      </c>
      <c r="X166">
        <v>777056.1</v>
      </c>
      <c r="Y166">
        <v>776566.2</v>
      </c>
      <c r="Z166">
        <v>777056.1</v>
      </c>
      <c r="AA166">
        <v>134966.39999999999</v>
      </c>
      <c r="AB166">
        <v>121896</v>
      </c>
      <c r="AC166">
        <v>617575.5</v>
      </c>
    </row>
    <row r="167" spans="1:29" x14ac:dyDescent="0.25">
      <c r="A167">
        <v>11</v>
      </c>
      <c r="B167">
        <v>2</v>
      </c>
      <c r="C167">
        <v>1</v>
      </c>
      <c r="D167" t="s">
        <v>18</v>
      </c>
      <c r="E167" t="s">
        <v>333</v>
      </c>
      <c r="F167" t="s">
        <v>328</v>
      </c>
      <c r="G167">
        <v>0.14000000000000001</v>
      </c>
      <c r="H167">
        <v>0.91</v>
      </c>
      <c r="I167">
        <v>2.5999999999999999E-2</v>
      </c>
      <c r="J167">
        <v>1.1499999999999999</v>
      </c>
      <c r="K167">
        <v>0.19</v>
      </c>
      <c r="L167">
        <v>3.5999999999999997E-2</v>
      </c>
      <c r="M167">
        <v>3.5999999999999997E-2</v>
      </c>
      <c r="N167">
        <v>3.5999999999999997E-2</v>
      </c>
      <c r="O167">
        <v>0.7</v>
      </c>
      <c r="P167">
        <v>0.7</v>
      </c>
      <c r="Q167">
        <v>0.7</v>
      </c>
      <c r="R167">
        <v>0.7</v>
      </c>
      <c r="S167">
        <v>0.7</v>
      </c>
      <c r="T167">
        <v>1957200</v>
      </c>
      <c r="U167">
        <v>912000</v>
      </c>
      <c r="V167">
        <v>96600</v>
      </c>
      <c r="W167">
        <v>96600</v>
      </c>
      <c r="X167">
        <v>96600</v>
      </c>
      <c r="Y167">
        <v>840000</v>
      </c>
      <c r="Z167">
        <v>840000</v>
      </c>
      <c r="AA167">
        <v>840000</v>
      </c>
      <c r="AB167">
        <v>840000</v>
      </c>
      <c r="AC167">
        <v>840000</v>
      </c>
    </row>
    <row r="168" spans="1:29" x14ac:dyDescent="0.25">
      <c r="A168">
        <v>11</v>
      </c>
      <c r="B168">
        <v>2</v>
      </c>
      <c r="C168">
        <v>1</v>
      </c>
      <c r="D168" t="s">
        <v>18</v>
      </c>
      <c r="E168" t="s">
        <v>333</v>
      </c>
      <c r="F168" t="s">
        <v>326</v>
      </c>
      <c r="G168">
        <v>0.13</v>
      </c>
      <c r="H168">
        <v>0.91</v>
      </c>
      <c r="I168">
        <v>-999</v>
      </c>
      <c r="J168">
        <v>1.67</v>
      </c>
      <c r="K168">
        <v>0.55789999999999995</v>
      </c>
      <c r="L168">
        <v>-999</v>
      </c>
      <c r="M168">
        <v>-999</v>
      </c>
      <c r="N168">
        <v>-999</v>
      </c>
      <c r="O168">
        <v>-999</v>
      </c>
      <c r="P168">
        <v>-999</v>
      </c>
      <c r="Q168">
        <v>-999</v>
      </c>
      <c r="R168">
        <v>-999</v>
      </c>
      <c r="S168">
        <v>-999</v>
      </c>
      <c r="T168">
        <v>2060500</v>
      </c>
      <c r="U168">
        <v>1712300</v>
      </c>
      <c r="V168">
        <v>-999</v>
      </c>
      <c r="W168">
        <v>-999</v>
      </c>
      <c r="X168">
        <v>-999</v>
      </c>
      <c r="Y168">
        <v>-999</v>
      </c>
      <c r="Z168">
        <v>-999</v>
      </c>
      <c r="AA168">
        <v>-999</v>
      </c>
      <c r="AB168">
        <v>-999</v>
      </c>
      <c r="AC168">
        <v>-999</v>
      </c>
    </row>
    <row r="169" spans="1:29" x14ac:dyDescent="0.25">
      <c r="A169">
        <v>11</v>
      </c>
      <c r="B169">
        <v>3</v>
      </c>
      <c r="C169">
        <v>1</v>
      </c>
      <c r="D169" t="s">
        <v>18</v>
      </c>
      <c r="E169" t="s">
        <v>332</v>
      </c>
      <c r="F169" t="s">
        <v>331</v>
      </c>
      <c r="G169">
        <v>0.6</v>
      </c>
      <c r="H169">
        <v>17</v>
      </c>
      <c r="I169">
        <v>0.68</v>
      </c>
      <c r="J169">
        <v>0.6</v>
      </c>
      <c r="K169">
        <v>0.5</v>
      </c>
      <c r="L169">
        <v>285.10000000000002</v>
      </c>
      <c r="M169">
        <v>310.10000000000002</v>
      </c>
      <c r="N169" t="s">
        <v>330</v>
      </c>
    </row>
    <row r="170" spans="1:29" x14ac:dyDescent="0.25">
      <c r="A170">
        <v>11</v>
      </c>
      <c r="B170">
        <v>3</v>
      </c>
      <c r="C170">
        <v>1</v>
      </c>
      <c r="D170" t="s">
        <v>18</v>
      </c>
      <c r="E170" t="s">
        <v>332</v>
      </c>
      <c r="F170" t="s">
        <v>329</v>
      </c>
      <c r="G170">
        <v>0.21659999999999999</v>
      </c>
      <c r="H170">
        <v>0.90080000000000005</v>
      </c>
      <c r="I170">
        <v>3.1833500000000001E-2</v>
      </c>
      <c r="J170">
        <v>1.994192</v>
      </c>
      <c r="K170">
        <v>4.287744</v>
      </c>
      <c r="L170">
        <v>4.2683590000000002</v>
      </c>
      <c r="M170">
        <v>3.2904469999999999</v>
      </c>
      <c r="N170">
        <v>3.0502669999999998</v>
      </c>
      <c r="O170">
        <v>0.75671500000000003</v>
      </c>
      <c r="P170">
        <v>3.0502669999999998</v>
      </c>
      <c r="Q170">
        <v>3.2896510000000001</v>
      </c>
      <c r="R170">
        <v>3.2727659999999998</v>
      </c>
      <c r="S170">
        <v>1.0799989999999999</v>
      </c>
      <c r="T170">
        <v>2118010</v>
      </c>
      <c r="U170">
        <v>2118499.9</v>
      </c>
      <c r="V170">
        <v>2133802</v>
      </c>
      <c r="W170">
        <v>95882.6</v>
      </c>
      <c r="X170">
        <v>777056.1</v>
      </c>
      <c r="Y170">
        <v>776566.2</v>
      </c>
      <c r="Z170">
        <v>777056.1</v>
      </c>
      <c r="AA170">
        <v>134966.39999999999</v>
      </c>
      <c r="AB170">
        <v>121896</v>
      </c>
      <c r="AC170">
        <v>617575.5</v>
      </c>
    </row>
    <row r="171" spans="1:29" x14ac:dyDescent="0.25">
      <c r="A171">
        <v>11</v>
      </c>
      <c r="B171">
        <v>3</v>
      </c>
      <c r="C171">
        <v>1</v>
      </c>
      <c r="D171" t="s">
        <v>18</v>
      </c>
      <c r="E171" t="s">
        <v>332</v>
      </c>
      <c r="F171" t="s">
        <v>328</v>
      </c>
      <c r="G171">
        <v>0.23</v>
      </c>
      <c r="H171">
        <v>0.9</v>
      </c>
      <c r="I171">
        <v>1.47E-2</v>
      </c>
      <c r="J171">
        <v>1.2</v>
      </c>
      <c r="K171">
        <v>0.03</v>
      </c>
      <c r="L171">
        <v>0.15</v>
      </c>
      <c r="M171">
        <v>0.03</v>
      </c>
      <c r="N171">
        <v>0.03</v>
      </c>
      <c r="O171">
        <v>0.03</v>
      </c>
      <c r="P171">
        <v>0.04</v>
      </c>
      <c r="Q171">
        <v>0.04</v>
      </c>
      <c r="R171">
        <v>0.04</v>
      </c>
      <c r="S171">
        <v>0.16</v>
      </c>
      <c r="T171">
        <v>1700000</v>
      </c>
      <c r="U171">
        <v>1206</v>
      </c>
      <c r="V171">
        <v>994000</v>
      </c>
      <c r="W171">
        <v>1206</v>
      </c>
      <c r="X171">
        <v>1206</v>
      </c>
      <c r="Y171">
        <v>1206</v>
      </c>
      <c r="Z171">
        <v>10080</v>
      </c>
      <c r="AA171">
        <v>10080</v>
      </c>
      <c r="AB171">
        <v>10080</v>
      </c>
      <c r="AC171">
        <v>609000</v>
      </c>
    </row>
    <row r="172" spans="1:29" x14ac:dyDescent="0.25">
      <c r="A172">
        <v>11</v>
      </c>
      <c r="B172">
        <v>3</v>
      </c>
      <c r="C172">
        <v>1</v>
      </c>
      <c r="D172" t="s">
        <v>18</v>
      </c>
      <c r="E172" t="s">
        <v>332</v>
      </c>
      <c r="F172" t="s">
        <v>326</v>
      </c>
      <c r="G172">
        <v>0.13</v>
      </c>
      <c r="H172">
        <v>0.91</v>
      </c>
      <c r="I172">
        <v>-999</v>
      </c>
      <c r="J172">
        <v>1.67</v>
      </c>
      <c r="K172">
        <v>0.55789999999999995</v>
      </c>
      <c r="L172">
        <v>-999</v>
      </c>
      <c r="M172">
        <v>-999</v>
      </c>
      <c r="N172">
        <v>-999</v>
      </c>
      <c r="O172">
        <v>-999</v>
      </c>
      <c r="P172">
        <v>-999</v>
      </c>
      <c r="Q172">
        <v>-999</v>
      </c>
      <c r="R172">
        <v>-999</v>
      </c>
      <c r="S172">
        <v>-999</v>
      </c>
      <c r="T172">
        <v>2060500</v>
      </c>
      <c r="U172">
        <v>1712300</v>
      </c>
      <c r="V172">
        <v>-999</v>
      </c>
      <c r="W172">
        <v>-999</v>
      </c>
      <c r="X172">
        <v>-999</v>
      </c>
      <c r="Y172">
        <v>-999</v>
      </c>
      <c r="Z172">
        <v>-999</v>
      </c>
      <c r="AA172">
        <v>-999</v>
      </c>
      <c r="AB172">
        <v>-999</v>
      </c>
      <c r="AC172">
        <v>-999</v>
      </c>
    </row>
    <row r="173" spans="1:29" x14ac:dyDescent="0.25">
      <c r="A173">
        <v>11</v>
      </c>
      <c r="B173">
        <v>4</v>
      </c>
      <c r="C173">
        <v>1</v>
      </c>
      <c r="D173" t="s">
        <v>18</v>
      </c>
      <c r="E173" t="s">
        <v>327</v>
      </c>
      <c r="F173" t="s">
        <v>331</v>
      </c>
      <c r="G173">
        <v>0.5</v>
      </c>
      <c r="H173">
        <v>8</v>
      </c>
      <c r="I173">
        <v>0.8</v>
      </c>
      <c r="J173">
        <v>0.9375</v>
      </c>
      <c r="K173">
        <v>0.2</v>
      </c>
      <c r="L173">
        <v>285.10000000000002</v>
      </c>
      <c r="M173">
        <v>373.1</v>
      </c>
      <c r="N173" t="s">
        <v>330</v>
      </c>
    </row>
    <row r="174" spans="1:29" x14ac:dyDescent="0.25">
      <c r="A174">
        <v>11</v>
      </c>
      <c r="B174">
        <v>4</v>
      </c>
      <c r="C174">
        <v>1</v>
      </c>
      <c r="D174" t="s">
        <v>18</v>
      </c>
      <c r="E174" t="s">
        <v>327</v>
      </c>
      <c r="F174" t="s">
        <v>329</v>
      </c>
      <c r="G174">
        <v>0.27629999999999999</v>
      </c>
      <c r="H174">
        <v>0.90895000000000004</v>
      </c>
      <c r="I174">
        <v>2.0314749999999999E-2</v>
      </c>
      <c r="J174">
        <v>6.1782360000000001</v>
      </c>
      <c r="K174">
        <v>6.1782360000000001</v>
      </c>
      <c r="L174">
        <v>6.1782360000000001</v>
      </c>
      <c r="M174">
        <v>6.1782360000000001</v>
      </c>
      <c r="N174">
        <v>5.8492100000000002</v>
      </c>
      <c r="O174">
        <v>5.9293810000000002</v>
      </c>
      <c r="P174">
        <v>5.8553769999999998</v>
      </c>
      <c r="Q174">
        <v>5.8553769999999998</v>
      </c>
      <c r="R174">
        <v>5.8553769999999998</v>
      </c>
      <c r="S174">
        <v>5.9315569999999997</v>
      </c>
      <c r="T174">
        <v>1519453.4</v>
      </c>
      <c r="U174">
        <v>1519453.4</v>
      </c>
      <c r="V174">
        <v>1519453.4</v>
      </c>
      <c r="W174">
        <v>1519453.4</v>
      </c>
      <c r="X174">
        <v>162986.20000000001</v>
      </c>
      <c r="Y174">
        <v>677455.8</v>
      </c>
      <c r="Z174">
        <v>170497.7</v>
      </c>
      <c r="AA174">
        <v>170497.7</v>
      </c>
      <c r="AB174">
        <v>170497.7</v>
      </c>
      <c r="AC174">
        <v>612254</v>
      </c>
    </row>
    <row r="175" spans="1:29" x14ac:dyDescent="0.25">
      <c r="A175">
        <v>11</v>
      </c>
      <c r="B175">
        <v>4</v>
      </c>
      <c r="C175">
        <v>1</v>
      </c>
      <c r="D175" t="s">
        <v>18</v>
      </c>
      <c r="E175" t="s">
        <v>327</v>
      </c>
      <c r="F175" t="s">
        <v>328</v>
      </c>
      <c r="G175">
        <v>0.23</v>
      </c>
      <c r="H175">
        <v>0.9</v>
      </c>
      <c r="I175">
        <v>1.47E-2</v>
      </c>
      <c r="J175">
        <v>1.2</v>
      </c>
      <c r="K175">
        <v>0.03</v>
      </c>
      <c r="L175">
        <v>0.15</v>
      </c>
      <c r="M175">
        <v>0.03</v>
      </c>
      <c r="N175">
        <v>0.03</v>
      </c>
      <c r="O175">
        <v>0.03</v>
      </c>
      <c r="P175">
        <v>0.04</v>
      </c>
      <c r="Q175">
        <v>0.04</v>
      </c>
      <c r="R175">
        <v>0.04</v>
      </c>
      <c r="S175">
        <v>0.16</v>
      </c>
      <c r="T175">
        <v>1700000</v>
      </c>
      <c r="U175">
        <v>1206</v>
      </c>
      <c r="V175">
        <v>994000</v>
      </c>
      <c r="W175">
        <v>1206</v>
      </c>
      <c r="X175">
        <v>1206</v>
      </c>
      <c r="Y175">
        <v>1206</v>
      </c>
      <c r="Z175">
        <v>10080</v>
      </c>
      <c r="AA175">
        <v>10080</v>
      </c>
      <c r="AB175">
        <v>10080</v>
      </c>
      <c r="AC175">
        <v>609000</v>
      </c>
    </row>
    <row r="176" spans="1:29" x14ac:dyDescent="0.25">
      <c r="A176">
        <v>11</v>
      </c>
      <c r="B176">
        <v>4</v>
      </c>
      <c r="C176">
        <v>1</v>
      </c>
      <c r="D176" t="s">
        <v>18</v>
      </c>
      <c r="E176" t="s">
        <v>327</v>
      </c>
      <c r="F176" t="s">
        <v>326</v>
      </c>
      <c r="G176">
        <v>0.13</v>
      </c>
      <c r="H176">
        <v>0.91</v>
      </c>
      <c r="I176">
        <v>-999</v>
      </c>
      <c r="J176">
        <v>0.64</v>
      </c>
      <c r="K176">
        <v>0.36</v>
      </c>
      <c r="L176">
        <v>-999</v>
      </c>
      <c r="M176">
        <v>-999</v>
      </c>
      <c r="N176">
        <v>-999</v>
      </c>
      <c r="O176">
        <v>-999</v>
      </c>
      <c r="P176">
        <v>-999</v>
      </c>
      <c r="Q176">
        <v>-999</v>
      </c>
      <c r="R176">
        <v>-999</v>
      </c>
      <c r="S176">
        <v>-999</v>
      </c>
      <c r="T176">
        <v>1787100</v>
      </c>
      <c r="U176">
        <v>1545600</v>
      </c>
      <c r="V176">
        <v>-999</v>
      </c>
      <c r="W176">
        <v>-999</v>
      </c>
      <c r="X176">
        <v>-999</v>
      </c>
      <c r="Y176">
        <v>-999</v>
      </c>
      <c r="Z176">
        <v>-999</v>
      </c>
      <c r="AA176">
        <v>-999</v>
      </c>
      <c r="AB176">
        <v>-999</v>
      </c>
      <c r="AC176">
        <v>-999</v>
      </c>
    </row>
    <row r="177" spans="1:29" x14ac:dyDescent="0.25">
      <c r="A177">
        <v>12</v>
      </c>
      <c r="B177">
        <v>1</v>
      </c>
      <c r="C177">
        <v>1</v>
      </c>
      <c r="D177" t="s">
        <v>19</v>
      </c>
      <c r="E177" t="s">
        <v>6</v>
      </c>
      <c r="F177" t="s">
        <v>331</v>
      </c>
      <c r="G177">
        <v>0.6</v>
      </c>
      <c r="H177">
        <v>100</v>
      </c>
      <c r="I177">
        <v>4</v>
      </c>
      <c r="J177">
        <v>0.125</v>
      </c>
      <c r="K177">
        <v>0.6</v>
      </c>
      <c r="L177">
        <v>292.10000000000002</v>
      </c>
      <c r="M177">
        <v>300.10000000000002</v>
      </c>
      <c r="N177" t="s">
        <v>330</v>
      </c>
    </row>
    <row r="178" spans="1:29" x14ac:dyDescent="0.25">
      <c r="A178">
        <v>12</v>
      </c>
      <c r="B178">
        <v>1</v>
      </c>
      <c r="C178">
        <v>1</v>
      </c>
      <c r="D178" t="s">
        <v>19</v>
      </c>
      <c r="E178" t="s">
        <v>6</v>
      </c>
      <c r="F178" t="s">
        <v>329</v>
      </c>
      <c r="G178">
        <v>0.21659999999999999</v>
      </c>
      <c r="H178">
        <v>0.90080000000000005</v>
      </c>
      <c r="I178">
        <v>3.1833500000000001E-2</v>
      </c>
      <c r="J178">
        <v>1.994192</v>
      </c>
      <c r="K178">
        <v>4.287744</v>
      </c>
      <c r="L178">
        <v>4.2683590000000002</v>
      </c>
      <c r="M178">
        <v>3.2904469999999999</v>
      </c>
      <c r="N178">
        <v>3.0502669999999998</v>
      </c>
      <c r="O178">
        <v>0.75671500000000003</v>
      </c>
      <c r="P178">
        <v>3.0502669999999998</v>
      </c>
      <c r="Q178">
        <v>3.2896510000000001</v>
      </c>
      <c r="R178">
        <v>3.2727659999999998</v>
      </c>
      <c r="S178">
        <v>1.0799989999999999</v>
      </c>
      <c r="T178">
        <v>2118010</v>
      </c>
      <c r="U178">
        <v>2118499.9</v>
      </c>
      <c r="V178">
        <v>2133802</v>
      </c>
      <c r="W178">
        <v>95882.6</v>
      </c>
      <c r="X178">
        <v>777056.1</v>
      </c>
      <c r="Y178">
        <v>776566.2</v>
      </c>
      <c r="Z178">
        <v>777056.1</v>
      </c>
      <c r="AA178">
        <v>134966.39999999999</v>
      </c>
      <c r="AB178">
        <v>121896</v>
      </c>
      <c r="AC178">
        <v>617575.5</v>
      </c>
    </row>
    <row r="179" spans="1:29" x14ac:dyDescent="0.25">
      <c r="A179">
        <v>12</v>
      </c>
      <c r="B179">
        <v>1</v>
      </c>
      <c r="C179">
        <v>1</v>
      </c>
      <c r="D179" t="s">
        <v>19</v>
      </c>
      <c r="E179" t="s">
        <v>6</v>
      </c>
      <c r="F179" t="s">
        <v>328</v>
      </c>
      <c r="G179">
        <v>0.14000000000000001</v>
      </c>
      <c r="H179">
        <v>0.91</v>
      </c>
      <c r="I179">
        <v>2.5999999999999999E-2</v>
      </c>
      <c r="J179">
        <v>1.1499999999999999</v>
      </c>
      <c r="K179">
        <v>0.19</v>
      </c>
      <c r="L179">
        <v>3.5999999999999997E-2</v>
      </c>
      <c r="M179">
        <v>3.5999999999999997E-2</v>
      </c>
      <c r="N179">
        <v>3.5999999999999997E-2</v>
      </c>
      <c r="O179">
        <v>0.7</v>
      </c>
      <c r="P179">
        <v>0.7</v>
      </c>
      <c r="Q179">
        <v>0.7</v>
      </c>
      <c r="R179">
        <v>0.7</v>
      </c>
      <c r="S179">
        <v>0.7</v>
      </c>
      <c r="T179">
        <v>1957200</v>
      </c>
      <c r="U179">
        <v>912000</v>
      </c>
      <c r="V179">
        <v>96600</v>
      </c>
      <c r="W179">
        <v>96600</v>
      </c>
      <c r="X179">
        <v>96600</v>
      </c>
      <c r="Y179">
        <v>840000</v>
      </c>
      <c r="Z179">
        <v>840000</v>
      </c>
      <c r="AA179">
        <v>840000</v>
      </c>
      <c r="AB179">
        <v>840000</v>
      </c>
      <c r="AC179">
        <v>840000</v>
      </c>
    </row>
    <row r="180" spans="1:29" x14ac:dyDescent="0.25">
      <c r="A180">
        <v>12</v>
      </c>
      <c r="B180">
        <v>1</v>
      </c>
      <c r="C180">
        <v>1</v>
      </c>
      <c r="D180" t="s">
        <v>19</v>
      </c>
      <c r="E180" t="s">
        <v>6</v>
      </c>
      <c r="F180" t="s">
        <v>326</v>
      </c>
      <c r="G180">
        <v>0.23</v>
      </c>
      <c r="H180">
        <v>0.88</v>
      </c>
      <c r="I180">
        <v>-999</v>
      </c>
      <c r="J180">
        <v>1.9</v>
      </c>
      <c r="K180">
        <v>0.56000000000000005</v>
      </c>
      <c r="L180">
        <v>0.36</v>
      </c>
      <c r="M180">
        <v>-999</v>
      </c>
      <c r="N180">
        <v>-999</v>
      </c>
      <c r="O180">
        <v>-999</v>
      </c>
      <c r="P180">
        <v>-999</v>
      </c>
      <c r="Q180">
        <v>-999</v>
      </c>
      <c r="R180">
        <v>-999</v>
      </c>
      <c r="S180">
        <v>-999</v>
      </c>
      <c r="T180">
        <v>2100000</v>
      </c>
      <c r="U180">
        <v>1773000</v>
      </c>
      <c r="V180">
        <v>1545600</v>
      </c>
      <c r="W180">
        <v>-999</v>
      </c>
      <c r="X180">
        <v>-999</v>
      </c>
      <c r="Y180">
        <v>-999</v>
      </c>
      <c r="Z180">
        <v>-999</v>
      </c>
      <c r="AA180">
        <v>-999</v>
      </c>
      <c r="AB180">
        <v>-999</v>
      </c>
      <c r="AC180">
        <v>-999</v>
      </c>
    </row>
    <row r="181" spans="1:29" x14ac:dyDescent="0.25">
      <c r="A181">
        <v>12</v>
      </c>
      <c r="B181">
        <v>2</v>
      </c>
      <c r="C181">
        <v>1</v>
      </c>
      <c r="D181" t="s">
        <v>19</v>
      </c>
      <c r="E181" t="s">
        <v>345</v>
      </c>
      <c r="F181" t="s">
        <v>331</v>
      </c>
      <c r="G181">
        <v>0.5</v>
      </c>
      <c r="H181">
        <v>17</v>
      </c>
      <c r="I181">
        <v>2.125</v>
      </c>
      <c r="J181">
        <v>0.77777799999999997</v>
      </c>
      <c r="K181">
        <v>0.1</v>
      </c>
      <c r="L181">
        <v>285.10000000000002</v>
      </c>
      <c r="M181">
        <v>310.10000000000002</v>
      </c>
      <c r="N181" t="s">
        <v>330</v>
      </c>
    </row>
    <row r="182" spans="1:29" x14ac:dyDescent="0.25">
      <c r="A182">
        <v>12</v>
      </c>
      <c r="B182">
        <v>2</v>
      </c>
      <c r="C182">
        <v>1</v>
      </c>
      <c r="D182" t="s">
        <v>19</v>
      </c>
      <c r="E182" t="s">
        <v>345</v>
      </c>
      <c r="F182" t="s">
        <v>329</v>
      </c>
      <c r="G182">
        <v>0.21659999999999999</v>
      </c>
      <c r="H182">
        <v>0.90080000000000005</v>
      </c>
      <c r="I182">
        <v>3.1833500000000001E-2</v>
      </c>
      <c r="J182">
        <v>1.994192</v>
      </c>
      <c r="K182">
        <v>4.287744</v>
      </c>
      <c r="L182">
        <v>4.2683590000000002</v>
      </c>
      <c r="M182">
        <v>3.2904469999999999</v>
      </c>
      <c r="N182">
        <v>3.0502669999999998</v>
      </c>
      <c r="O182">
        <v>0.75671500000000003</v>
      </c>
      <c r="P182">
        <v>3.0502669999999998</v>
      </c>
      <c r="Q182">
        <v>3.2896510000000001</v>
      </c>
      <c r="R182">
        <v>3.2727659999999998</v>
      </c>
      <c r="S182">
        <v>1.0799989999999999</v>
      </c>
      <c r="T182">
        <v>2118010</v>
      </c>
      <c r="U182">
        <v>2118499.9</v>
      </c>
      <c r="V182">
        <v>2133802</v>
      </c>
      <c r="W182">
        <v>95882.6</v>
      </c>
      <c r="X182">
        <v>777056.1</v>
      </c>
      <c r="Y182">
        <v>776566.2</v>
      </c>
      <c r="Z182">
        <v>777056.1</v>
      </c>
      <c r="AA182">
        <v>134966.39999999999</v>
      </c>
      <c r="AB182">
        <v>121896</v>
      </c>
      <c r="AC182">
        <v>617575.5</v>
      </c>
    </row>
    <row r="183" spans="1:29" x14ac:dyDescent="0.25">
      <c r="A183">
        <v>12</v>
      </c>
      <c r="B183">
        <v>2</v>
      </c>
      <c r="C183">
        <v>1</v>
      </c>
      <c r="D183" t="s">
        <v>19</v>
      </c>
      <c r="E183" t="s">
        <v>345</v>
      </c>
      <c r="F183" t="s">
        <v>328</v>
      </c>
      <c r="G183">
        <v>0.61</v>
      </c>
      <c r="H183">
        <v>0.04</v>
      </c>
      <c r="I183">
        <v>1.18E-2</v>
      </c>
      <c r="J183">
        <v>45</v>
      </c>
      <c r="K183">
        <v>0.04</v>
      </c>
      <c r="L183">
        <v>0.04</v>
      </c>
      <c r="M183">
        <v>0.04</v>
      </c>
      <c r="N183">
        <v>0.04</v>
      </c>
      <c r="O183">
        <v>0.04</v>
      </c>
      <c r="P183">
        <v>0.04</v>
      </c>
      <c r="Q183">
        <v>0.04</v>
      </c>
      <c r="R183">
        <v>0.03</v>
      </c>
      <c r="S183">
        <v>45</v>
      </c>
      <c r="T183">
        <v>3744000</v>
      </c>
      <c r="U183">
        <v>10080</v>
      </c>
      <c r="V183">
        <v>10080</v>
      </c>
      <c r="W183">
        <v>10080</v>
      </c>
      <c r="X183">
        <v>10080</v>
      </c>
      <c r="Y183">
        <v>10080</v>
      </c>
      <c r="Z183">
        <v>10080</v>
      </c>
      <c r="AA183">
        <v>10080</v>
      </c>
      <c r="AB183">
        <v>1206</v>
      </c>
      <c r="AC183">
        <v>3744000</v>
      </c>
    </row>
    <row r="184" spans="1:29" x14ac:dyDescent="0.25">
      <c r="A184">
        <v>12</v>
      </c>
      <c r="B184">
        <v>2</v>
      </c>
      <c r="C184">
        <v>1</v>
      </c>
      <c r="D184" t="s">
        <v>19</v>
      </c>
      <c r="E184" t="s">
        <v>345</v>
      </c>
      <c r="F184" t="s">
        <v>326</v>
      </c>
      <c r="G184">
        <v>0.13</v>
      </c>
      <c r="H184">
        <v>0.91</v>
      </c>
      <c r="I184">
        <v>-999</v>
      </c>
      <c r="J184">
        <v>0.64</v>
      </c>
      <c r="K184">
        <v>0.36</v>
      </c>
      <c r="L184">
        <v>-999</v>
      </c>
      <c r="M184">
        <v>-999</v>
      </c>
      <c r="N184">
        <v>-999</v>
      </c>
      <c r="O184">
        <v>-999</v>
      </c>
      <c r="P184">
        <v>-999</v>
      </c>
      <c r="Q184">
        <v>-999</v>
      </c>
      <c r="R184">
        <v>-999</v>
      </c>
      <c r="S184">
        <v>-999</v>
      </c>
      <c r="T184">
        <v>1787100</v>
      </c>
      <c r="U184">
        <v>1545600</v>
      </c>
      <c r="V184">
        <v>-999</v>
      </c>
      <c r="W184">
        <v>-999</v>
      </c>
      <c r="X184">
        <v>-999</v>
      </c>
      <c r="Y184">
        <v>-999</v>
      </c>
      <c r="Z184">
        <v>-999</v>
      </c>
      <c r="AA184">
        <v>-999</v>
      </c>
      <c r="AB184">
        <v>-999</v>
      </c>
      <c r="AC184">
        <v>-999</v>
      </c>
    </row>
    <row r="185" spans="1:29" x14ac:dyDescent="0.25">
      <c r="A185">
        <v>12</v>
      </c>
      <c r="B185">
        <v>3</v>
      </c>
      <c r="C185">
        <v>1</v>
      </c>
      <c r="D185" t="s">
        <v>19</v>
      </c>
      <c r="E185" t="s">
        <v>344</v>
      </c>
      <c r="F185" t="s">
        <v>331</v>
      </c>
      <c r="G185">
        <v>0.5</v>
      </c>
      <c r="H185">
        <v>8</v>
      </c>
      <c r="I185">
        <v>1</v>
      </c>
      <c r="J185">
        <v>0.88888900000000004</v>
      </c>
      <c r="K185">
        <v>0.1</v>
      </c>
      <c r="L185">
        <v>285.10000000000002</v>
      </c>
      <c r="M185">
        <v>373.1</v>
      </c>
      <c r="N185" t="s">
        <v>330</v>
      </c>
    </row>
    <row r="186" spans="1:29" x14ac:dyDescent="0.25">
      <c r="A186">
        <v>12</v>
      </c>
      <c r="B186">
        <v>3</v>
      </c>
      <c r="C186">
        <v>1</v>
      </c>
      <c r="D186" t="s">
        <v>19</v>
      </c>
      <c r="E186" t="s">
        <v>344</v>
      </c>
      <c r="F186" t="s">
        <v>329</v>
      </c>
      <c r="G186">
        <v>0.21659999999999999</v>
      </c>
      <c r="H186">
        <v>0.90080000000000005</v>
      </c>
      <c r="I186">
        <v>3.1833500000000001E-2</v>
      </c>
      <c r="J186">
        <v>1.994192</v>
      </c>
      <c r="K186">
        <v>4.287744</v>
      </c>
      <c r="L186">
        <v>4.2683590000000002</v>
      </c>
      <c r="M186">
        <v>3.2904469999999999</v>
      </c>
      <c r="N186">
        <v>3.0502669999999998</v>
      </c>
      <c r="O186">
        <v>0.75671500000000003</v>
      </c>
      <c r="P186">
        <v>3.0502669999999998</v>
      </c>
      <c r="Q186">
        <v>3.2896510000000001</v>
      </c>
      <c r="R186">
        <v>3.2727659999999998</v>
      </c>
      <c r="S186">
        <v>1.0799989999999999</v>
      </c>
      <c r="T186">
        <v>2118010</v>
      </c>
      <c r="U186">
        <v>2118499.9</v>
      </c>
      <c r="V186">
        <v>2133802</v>
      </c>
      <c r="W186">
        <v>95882.6</v>
      </c>
      <c r="X186">
        <v>777056.1</v>
      </c>
      <c r="Y186">
        <v>776566.2</v>
      </c>
      <c r="Z186">
        <v>777056.1</v>
      </c>
      <c r="AA186">
        <v>134966.39999999999</v>
      </c>
      <c r="AB186">
        <v>121896</v>
      </c>
      <c r="AC186">
        <v>617575.5</v>
      </c>
    </row>
    <row r="187" spans="1:29" x14ac:dyDescent="0.25">
      <c r="A187">
        <v>12</v>
      </c>
      <c r="B187">
        <v>3</v>
      </c>
      <c r="C187">
        <v>1</v>
      </c>
      <c r="D187" t="s">
        <v>19</v>
      </c>
      <c r="E187" t="s">
        <v>344</v>
      </c>
      <c r="F187" t="s">
        <v>328</v>
      </c>
      <c r="G187">
        <v>0.14000000000000001</v>
      </c>
      <c r="H187">
        <v>0.91</v>
      </c>
      <c r="I187">
        <v>2.5999999999999999E-2</v>
      </c>
      <c r="J187">
        <v>1.1499999999999999</v>
      </c>
      <c r="K187">
        <v>0.19</v>
      </c>
      <c r="L187">
        <v>3.5999999999999997E-2</v>
      </c>
      <c r="M187">
        <v>3.5999999999999997E-2</v>
      </c>
      <c r="N187">
        <v>3.5999999999999997E-2</v>
      </c>
      <c r="O187">
        <v>0.7</v>
      </c>
      <c r="P187">
        <v>0.7</v>
      </c>
      <c r="Q187">
        <v>0.7</v>
      </c>
      <c r="R187">
        <v>0.7</v>
      </c>
      <c r="S187">
        <v>0.7</v>
      </c>
      <c r="T187">
        <v>1957200</v>
      </c>
      <c r="U187">
        <v>912000</v>
      </c>
      <c r="V187">
        <v>96600</v>
      </c>
      <c r="W187">
        <v>96600</v>
      </c>
      <c r="X187">
        <v>96600</v>
      </c>
      <c r="Y187">
        <v>840000</v>
      </c>
      <c r="Z187">
        <v>840000</v>
      </c>
      <c r="AA187">
        <v>840000</v>
      </c>
      <c r="AB187">
        <v>840000</v>
      </c>
      <c r="AC187">
        <v>840000</v>
      </c>
    </row>
    <row r="188" spans="1:29" x14ac:dyDescent="0.25">
      <c r="A188">
        <v>12</v>
      </c>
      <c r="B188">
        <v>3</v>
      </c>
      <c r="C188">
        <v>1</v>
      </c>
      <c r="D188" t="s">
        <v>19</v>
      </c>
      <c r="E188" t="s">
        <v>344</v>
      </c>
      <c r="F188" t="s">
        <v>326</v>
      </c>
      <c r="G188">
        <v>0.72</v>
      </c>
      <c r="H188">
        <v>0.28000000000000003</v>
      </c>
      <c r="I188">
        <v>-999</v>
      </c>
      <c r="J188">
        <v>0.36</v>
      </c>
      <c r="K188">
        <v>0.36</v>
      </c>
      <c r="L188">
        <v>-999</v>
      </c>
      <c r="M188">
        <v>-999</v>
      </c>
      <c r="N188">
        <v>-999</v>
      </c>
      <c r="O188">
        <v>-999</v>
      </c>
      <c r="P188">
        <v>-999</v>
      </c>
      <c r="Q188">
        <v>-999</v>
      </c>
      <c r="R188">
        <v>-999</v>
      </c>
      <c r="S188">
        <v>-999</v>
      </c>
      <c r="T188">
        <v>1545600</v>
      </c>
      <c r="U188">
        <v>1545600</v>
      </c>
      <c r="V188">
        <v>-999</v>
      </c>
      <c r="W188">
        <v>-999</v>
      </c>
      <c r="X188">
        <v>-999</v>
      </c>
      <c r="Y188">
        <v>-999</v>
      </c>
      <c r="Z188">
        <v>-999</v>
      </c>
      <c r="AA188">
        <v>-999</v>
      </c>
      <c r="AB188">
        <v>-999</v>
      </c>
      <c r="AC188">
        <v>-999</v>
      </c>
    </row>
    <row r="189" spans="1:29" x14ac:dyDescent="0.25">
      <c r="A189">
        <v>12</v>
      </c>
      <c r="B189">
        <v>4</v>
      </c>
      <c r="C189">
        <v>1</v>
      </c>
      <c r="D189" t="s">
        <v>19</v>
      </c>
      <c r="E189" t="s">
        <v>343</v>
      </c>
      <c r="F189" t="s">
        <v>331</v>
      </c>
      <c r="G189">
        <v>0.5</v>
      </c>
      <c r="H189">
        <v>8</v>
      </c>
      <c r="I189">
        <v>0.5</v>
      </c>
      <c r="J189">
        <v>0.88888900000000004</v>
      </c>
      <c r="K189">
        <v>0.1</v>
      </c>
      <c r="L189">
        <v>285.10000000000002</v>
      </c>
      <c r="M189">
        <v>373.1</v>
      </c>
      <c r="N189" t="s">
        <v>330</v>
      </c>
    </row>
    <row r="190" spans="1:29" x14ac:dyDescent="0.25">
      <c r="A190">
        <v>12</v>
      </c>
      <c r="B190">
        <v>4</v>
      </c>
      <c r="C190">
        <v>1</v>
      </c>
      <c r="D190" t="s">
        <v>19</v>
      </c>
      <c r="E190" t="s">
        <v>343</v>
      </c>
      <c r="F190" t="s">
        <v>329</v>
      </c>
      <c r="G190">
        <v>0.33239999999999997</v>
      </c>
      <c r="H190">
        <v>0.85260000000000002</v>
      </c>
      <c r="I190">
        <v>1.0364999999999999E-2</v>
      </c>
      <c r="J190">
        <v>0.89340399999999998</v>
      </c>
      <c r="K190">
        <v>0.83138000000000001</v>
      </c>
      <c r="L190">
        <v>0.103294</v>
      </c>
      <c r="M190">
        <v>8.0076999999999995E-2</v>
      </c>
      <c r="N190">
        <v>0.14973</v>
      </c>
      <c r="O190">
        <v>0.14973</v>
      </c>
      <c r="P190">
        <v>0.14973</v>
      </c>
      <c r="Q190">
        <v>0.14973</v>
      </c>
      <c r="R190">
        <v>0.906671</v>
      </c>
      <c r="S190">
        <v>0.906671</v>
      </c>
      <c r="T190">
        <v>1064223.7</v>
      </c>
      <c r="U190">
        <v>207832.1</v>
      </c>
      <c r="V190">
        <v>911978.3</v>
      </c>
      <c r="W190">
        <v>164648.79999999999</v>
      </c>
      <c r="X190">
        <v>592634.30000000005</v>
      </c>
      <c r="Y190">
        <v>592634.30000000005</v>
      </c>
      <c r="Z190">
        <v>592634.30000000005</v>
      </c>
      <c r="AA190">
        <v>592634.30000000005</v>
      </c>
      <c r="AB190">
        <v>643094.9</v>
      </c>
      <c r="AC190">
        <v>643094.9</v>
      </c>
    </row>
    <row r="191" spans="1:29" x14ac:dyDescent="0.25">
      <c r="A191">
        <v>12</v>
      </c>
      <c r="B191">
        <v>4</v>
      </c>
      <c r="C191">
        <v>1</v>
      </c>
      <c r="D191" t="s">
        <v>19</v>
      </c>
      <c r="E191" t="s">
        <v>343</v>
      </c>
      <c r="F191" t="s">
        <v>328</v>
      </c>
      <c r="G191">
        <v>0.14000000000000001</v>
      </c>
      <c r="H191">
        <v>0.91</v>
      </c>
      <c r="I191">
        <v>1.4200000000000001E-2</v>
      </c>
      <c r="J191">
        <v>1.1499999999999999</v>
      </c>
      <c r="K191">
        <v>0.15</v>
      </c>
      <c r="L191">
        <v>0.15</v>
      </c>
      <c r="M191">
        <v>0.03</v>
      </c>
      <c r="N191">
        <v>0.03</v>
      </c>
      <c r="O191">
        <v>0.03</v>
      </c>
      <c r="P191">
        <v>0.04</v>
      </c>
      <c r="Q191">
        <v>0.04</v>
      </c>
      <c r="R191">
        <v>0.04</v>
      </c>
      <c r="S191">
        <v>0.16</v>
      </c>
      <c r="T191">
        <v>1957200</v>
      </c>
      <c r="U191">
        <v>994000</v>
      </c>
      <c r="V191">
        <v>994000</v>
      </c>
      <c r="W191">
        <v>1206</v>
      </c>
      <c r="X191">
        <v>1206</v>
      </c>
      <c r="Y191">
        <v>1206</v>
      </c>
      <c r="Z191">
        <v>10080</v>
      </c>
      <c r="AA191">
        <v>10080</v>
      </c>
      <c r="AB191">
        <v>10080</v>
      </c>
      <c r="AC191">
        <v>609000</v>
      </c>
    </row>
    <row r="192" spans="1:29" x14ac:dyDescent="0.25">
      <c r="A192">
        <v>12</v>
      </c>
      <c r="B192">
        <v>4</v>
      </c>
      <c r="C192">
        <v>1</v>
      </c>
      <c r="D192" t="s">
        <v>19</v>
      </c>
      <c r="E192" t="s">
        <v>343</v>
      </c>
      <c r="F192" t="s">
        <v>326</v>
      </c>
      <c r="G192">
        <v>0.72</v>
      </c>
      <c r="H192">
        <v>0.28000000000000003</v>
      </c>
      <c r="I192">
        <v>-999</v>
      </c>
      <c r="J192">
        <v>0.36</v>
      </c>
      <c r="K192">
        <v>0.36</v>
      </c>
      <c r="L192">
        <v>-999</v>
      </c>
      <c r="M192">
        <v>-999</v>
      </c>
      <c r="N192">
        <v>-999</v>
      </c>
      <c r="O192">
        <v>-999</v>
      </c>
      <c r="P192">
        <v>-999</v>
      </c>
      <c r="Q192">
        <v>-999</v>
      </c>
      <c r="R192">
        <v>-999</v>
      </c>
      <c r="S192">
        <v>-999</v>
      </c>
      <c r="T192">
        <v>1545600</v>
      </c>
      <c r="U192">
        <v>1545600</v>
      </c>
      <c r="V192">
        <v>-999</v>
      </c>
      <c r="W192">
        <v>-999</v>
      </c>
      <c r="X192">
        <v>-999</v>
      </c>
      <c r="Y192">
        <v>-999</v>
      </c>
      <c r="Z192">
        <v>-999</v>
      </c>
      <c r="AA192">
        <v>-999</v>
      </c>
      <c r="AB192">
        <v>-999</v>
      </c>
      <c r="AC192">
        <v>-999</v>
      </c>
    </row>
    <row r="193" spans="1:29" x14ac:dyDescent="0.25">
      <c r="A193">
        <v>13</v>
      </c>
      <c r="B193">
        <v>1</v>
      </c>
      <c r="C193">
        <v>1</v>
      </c>
      <c r="D193" t="s">
        <v>20</v>
      </c>
      <c r="E193" t="s">
        <v>349</v>
      </c>
      <c r="F193" t="s">
        <v>331</v>
      </c>
      <c r="G193">
        <v>0.8</v>
      </c>
      <c r="H193">
        <v>80</v>
      </c>
      <c r="I193">
        <v>3.2</v>
      </c>
      <c r="J193">
        <v>0.44444400000000001</v>
      </c>
      <c r="K193">
        <v>0.55000000000000004</v>
      </c>
      <c r="L193">
        <v>290.10000000000002</v>
      </c>
      <c r="M193">
        <v>305.10000000000002</v>
      </c>
      <c r="N193" t="s">
        <v>330</v>
      </c>
    </row>
    <row r="194" spans="1:29" x14ac:dyDescent="0.25">
      <c r="A194">
        <v>13</v>
      </c>
      <c r="B194">
        <v>1</v>
      </c>
      <c r="C194">
        <v>1</v>
      </c>
      <c r="D194" t="s">
        <v>20</v>
      </c>
      <c r="E194" t="s">
        <v>349</v>
      </c>
      <c r="F194" t="s">
        <v>329</v>
      </c>
      <c r="G194">
        <v>0.21659999999999999</v>
      </c>
      <c r="H194">
        <v>0.90080000000000005</v>
      </c>
      <c r="I194">
        <v>3.1833500000000001E-2</v>
      </c>
      <c r="J194">
        <v>1.994192</v>
      </c>
      <c r="K194">
        <v>4.287744</v>
      </c>
      <c r="L194">
        <v>4.2683590000000002</v>
      </c>
      <c r="M194">
        <v>3.2904469999999999</v>
      </c>
      <c r="N194">
        <v>3.0502669999999998</v>
      </c>
      <c r="O194">
        <v>0.75671500000000003</v>
      </c>
      <c r="P194">
        <v>3.0502669999999998</v>
      </c>
      <c r="Q194">
        <v>3.2896510000000001</v>
      </c>
      <c r="R194">
        <v>3.2727659999999998</v>
      </c>
      <c r="S194">
        <v>1.0799989999999999</v>
      </c>
      <c r="T194">
        <v>2118010</v>
      </c>
      <c r="U194">
        <v>2118499.9</v>
      </c>
      <c r="V194">
        <v>2133802</v>
      </c>
      <c r="W194">
        <v>95882.6</v>
      </c>
      <c r="X194">
        <v>777056.1</v>
      </c>
      <c r="Y194">
        <v>776566.2</v>
      </c>
      <c r="Z194">
        <v>777056.1</v>
      </c>
      <c r="AA194">
        <v>134966.39999999999</v>
      </c>
      <c r="AB194">
        <v>121896</v>
      </c>
      <c r="AC194">
        <v>617575.5</v>
      </c>
    </row>
    <row r="195" spans="1:29" x14ac:dyDescent="0.25">
      <c r="A195">
        <v>13</v>
      </c>
      <c r="B195">
        <v>1</v>
      </c>
      <c r="C195">
        <v>1</v>
      </c>
      <c r="D195" t="s">
        <v>20</v>
      </c>
      <c r="E195" t="s">
        <v>349</v>
      </c>
      <c r="F195" t="s">
        <v>328</v>
      </c>
      <c r="G195">
        <v>0.14000000000000001</v>
      </c>
      <c r="H195">
        <v>0.91</v>
      </c>
      <c r="I195">
        <v>2.5999999999999999E-2</v>
      </c>
      <c r="J195">
        <v>1.1499999999999999</v>
      </c>
      <c r="K195">
        <v>0.19</v>
      </c>
      <c r="L195">
        <v>3.5999999999999997E-2</v>
      </c>
      <c r="M195">
        <v>3.5999999999999997E-2</v>
      </c>
      <c r="N195">
        <v>3.5999999999999997E-2</v>
      </c>
      <c r="O195">
        <v>0.7</v>
      </c>
      <c r="P195">
        <v>0.7</v>
      </c>
      <c r="Q195">
        <v>0.7</v>
      </c>
      <c r="R195">
        <v>0.7</v>
      </c>
      <c r="S195">
        <v>0.7</v>
      </c>
      <c r="T195">
        <v>1957200</v>
      </c>
      <c r="U195">
        <v>912000</v>
      </c>
      <c r="V195">
        <v>96600</v>
      </c>
      <c r="W195">
        <v>96600</v>
      </c>
      <c r="X195">
        <v>96600</v>
      </c>
      <c r="Y195">
        <v>840000</v>
      </c>
      <c r="Z195">
        <v>840000</v>
      </c>
      <c r="AA195">
        <v>840000</v>
      </c>
      <c r="AB195">
        <v>840000</v>
      </c>
      <c r="AC195">
        <v>840000</v>
      </c>
    </row>
    <row r="196" spans="1:29" x14ac:dyDescent="0.25">
      <c r="A196">
        <v>13</v>
      </c>
      <c r="B196">
        <v>1</v>
      </c>
      <c r="C196">
        <v>1</v>
      </c>
      <c r="D196" t="s">
        <v>20</v>
      </c>
      <c r="E196" t="s">
        <v>349</v>
      </c>
      <c r="F196" t="s">
        <v>326</v>
      </c>
      <c r="G196">
        <v>0.23</v>
      </c>
      <c r="H196">
        <v>0.88</v>
      </c>
      <c r="I196">
        <v>-999</v>
      </c>
      <c r="J196">
        <v>1.9</v>
      </c>
      <c r="K196">
        <v>0.56000000000000005</v>
      </c>
      <c r="L196">
        <v>0.36</v>
      </c>
      <c r="M196">
        <v>-999</v>
      </c>
      <c r="N196">
        <v>-999</v>
      </c>
      <c r="O196">
        <v>-999</v>
      </c>
      <c r="P196">
        <v>-999</v>
      </c>
      <c r="Q196">
        <v>-999</v>
      </c>
      <c r="R196">
        <v>-999</v>
      </c>
      <c r="S196">
        <v>-999</v>
      </c>
      <c r="T196">
        <v>2100000</v>
      </c>
      <c r="U196">
        <v>1773000</v>
      </c>
      <c r="V196">
        <v>1545600</v>
      </c>
      <c r="W196">
        <v>-999</v>
      </c>
      <c r="X196">
        <v>-999</v>
      </c>
      <c r="Y196">
        <v>-999</v>
      </c>
      <c r="Z196">
        <v>-999</v>
      </c>
      <c r="AA196">
        <v>-999</v>
      </c>
      <c r="AB196">
        <v>-999</v>
      </c>
      <c r="AC196">
        <v>-999</v>
      </c>
    </row>
    <row r="197" spans="1:29" x14ac:dyDescent="0.25">
      <c r="A197">
        <v>13</v>
      </c>
      <c r="B197">
        <v>2</v>
      </c>
      <c r="C197">
        <v>1</v>
      </c>
      <c r="D197" t="s">
        <v>20</v>
      </c>
      <c r="E197" t="s">
        <v>348</v>
      </c>
      <c r="F197" t="s">
        <v>331</v>
      </c>
      <c r="G197">
        <v>0.5</v>
      </c>
      <c r="H197">
        <v>30</v>
      </c>
      <c r="I197">
        <v>1.2</v>
      </c>
      <c r="J197">
        <v>0.88888900000000004</v>
      </c>
      <c r="K197">
        <v>0.55000000000000004</v>
      </c>
      <c r="L197">
        <v>285.10000000000002</v>
      </c>
      <c r="M197">
        <v>373.1</v>
      </c>
      <c r="N197" t="s">
        <v>330</v>
      </c>
    </row>
    <row r="198" spans="1:29" x14ac:dyDescent="0.25">
      <c r="A198">
        <v>13</v>
      </c>
      <c r="B198">
        <v>2</v>
      </c>
      <c r="C198">
        <v>1</v>
      </c>
      <c r="D198" t="s">
        <v>20</v>
      </c>
      <c r="E198" t="s">
        <v>348</v>
      </c>
      <c r="F198" t="s">
        <v>329</v>
      </c>
      <c r="G198">
        <v>0.21659999999999999</v>
      </c>
      <c r="H198">
        <v>0.90080000000000005</v>
      </c>
      <c r="I198">
        <v>3.1662750000000003E-2</v>
      </c>
      <c r="J198">
        <v>4.2608280000000001</v>
      </c>
      <c r="K198">
        <v>9.9183280000000007</v>
      </c>
      <c r="L198">
        <v>9.8990460000000002</v>
      </c>
      <c r="M198">
        <v>9.816236</v>
      </c>
      <c r="N198">
        <v>9.5773449999999993</v>
      </c>
      <c r="O198">
        <v>3.8919809999999999</v>
      </c>
      <c r="P198">
        <v>9.5773449999999993</v>
      </c>
      <c r="Q198">
        <v>9.8154439999999994</v>
      </c>
      <c r="R198">
        <v>8.9087940000000003</v>
      </c>
      <c r="S198">
        <v>3.3515389999999998</v>
      </c>
      <c r="T198">
        <v>2120156.9</v>
      </c>
      <c r="U198">
        <v>2120355.5</v>
      </c>
      <c r="V198">
        <v>2135740.1</v>
      </c>
      <c r="W198">
        <v>98787</v>
      </c>
      <c r="X198">
        <v>783633.9</v>
      </c>
      <c r="Y198">
        <v>783217.7</v>
      </c>
      <c r="Z198">
        <v>783633.9</v>
      </c>
      <c r="AA198">
        <v>138081.60000000001</v>
      </c>
      <c r="AB198">
        <v>112984.4</v>
      </c>
      <c r="AC198">
        <v>611630.9</v>
      </c>
    </row>
    <row r="199" spans="1:29" x14ac:dyDescent="0.25">
      <c r="A199">
        <v>13</v>
      </c>
      <c r="B199">
        <v>2</v>
      </c>
      <c r="C199">
        <v>1</v>
      </c>
      <c r="D199" t="s">
        <v>20</v>
      </c>
      <c r="E199" t="s">
        <v>348</v>
      </c>
      <c r="F199" t="s">
        <v>328</v>
      </c>
      <c r="G199">
        <v>0.14000000000000001</v>
      </c>
      <c r="H199">
        <v>0.91</v>
      </c>
      <c r="I199">
        <v>2.5999999999999999E-2</v>
      </c>
      <c r="J199">
        <v>1.1499999999999999</v>
      </c>
      <c r="K199">
        <v>0.19</v>
      </c>
      <c r="L199">
        <v>3.5999999999999997E-2</v>
      </c>
      <c r="M199">
        <v>3.5999999999999997E-2</v>
      </c>
      <c r="N199">
        <v>3.5999999999999997E-2</v>
      </c>
      <c r="O199">
        <v>0.7</v>
      </c>
      <c r="P199">
        <v>0.7</v>
      </c>
      <c r="Q199">
        <v>0.7</v>
      </c>
      <c r="R199">
        <v>0.7</v>
      </c>
      <c r="S199">
        <v>0.7</v>
      </c>
      <c r="T199">
        <v>1957200</v>
      </c>
      <c r="U199">
        <v>912000</v>
      </c>
      <c r="V199">
        <v>96600</v>
      </c>
      <c r="W199">
        <v>96600</v>
      </c>
      <c r="X199">
        <v>96600</v>
      </c>
      <c r="Y199">
        <v>840000</v>
      </c>
      <c r="Z199">
        <v>840000</v>
      </c>
      <c r="AA199">
        <v>840000</v>
      </c>
      <c r="AB199">
        <v>840000</v>
      </c>
      <c r="AC199">
        <v>840000</v>
      </c>
    </row>
    <row r="200" spans="1:29" x14ac:dyDescent="0.25">
      <c r="A200">
        <v>13</v>
      </c>
      <c r="B200">
        <v>2</v>
      </c>
      <c r="C200">
        <v>1</v>
      </c>
      <c r="D200" t="s">
        <v>20</v>
      </c>
      <c r="E200" t="s">
        <v>348</v>
      </c>
      <c r="F200" t="s">
        <v>326</v>
      </c>
      <c r="G200">
        <v>0.13</v>
      </c>
      <c r="H200">
        <v>0.91</v>
      </c>
      <c r="I200">
        <v>-999</v>
      </c>
      <c r="J200">
        <v>1.67</v>
      </c>
      <c r="K200">
        <v>0.55789999999999995</v>
      </c>
      <c r="L200">
        <v>-999</v>
      </c>
      <c r="M200">
        <v>-999</v>
      </c>
      <c r="N200">
        <v>-999</v>
      </c>
      <c r="O200">
        <v>-999</v>
      </c>
      <c r="P200">
        <v>-999</v>
      </c>
      <c r="Q200">
        <v>-999</v>
      </c>
      <c r="R200">
        <v>-999</v>
      </c>
      <c r="S200">
        <v>-999</v>
      </c>
      <c r="T200">
        <v>2060500</v>
      </c>
      <c r="U200">
        <v>1712300</v>
      </c>
      <c r="V200">
        <v>-999</v>
      </c>
      <c r="W200">
        <v>-999</v>
      </c>
      <c r="X200">
        <v>-999</v>
      </c>
      <c r="Y200">
        <v>-999</v>
      </c>
      <c r="Z200">
        <v>-999</v>
      </c>
      <c r="AA200">
        <v>-999</v>
      </c>
      <c r="AB200">
        <v>-999</v>
      </c>
      <c r="AC200">
        <v>-999</v>
      </c>
    </row>
    <row r="201" spans="1:29" x14ac:dyDescent="0.25">
      <c r="A201">
        <v>13</v>
      </c>
      <c r="B201">
        <v>3</v>
      </c>
      <c r="C201">
        <v>1</v>
      </c>
      <c r="D201" t="s">
        <v>20</v>
      </c>
      <c r="E201" t="s">
        <v>347</v>
      </c>
      <c r="F201" t="s">
        <v>331</v>
      </c>
      <c r="G201">
        <v>0.5</v>
      </c>
      <c r="H201">
        <v>10</v>
      </c>
      <c r="I201">
        <v>0.4</v>
      </c>
      <c r="J201">
        <v>0.92307700000000004</v>
      </c>
      <c r="K201">
        <v>0.35</v>
      </c>
      <c r="L201">
        <v>285.10000000000002</v>
      </c>
      <c r="M201">
        <v>373.1</v>
      </c>
      <c r="N201" t="s">
        <v>330</v>
      </c>
    </row>
    <row r="202" spans="1:29" x14ac:dyDescent="0.25">
      <c r="A202">
        <v>13</v>
      </c>
      <c r="B202">
        <v>3</v>
      </c>
      <c r="C202">
        <v>1</v>
      </c>
      <c r="D202" t="s">
        <v>20</v>
      </c>
      <c r="E202" t="s">
        <v>347</v>
      </c>
      <c r="F202" t="s">
        <v>329</v>
      </c>
      <c r="G202">
        <v>0.21659999999999999</v>
      </c>
      <c r="H202">
        <v>0.90080000000000005</v>
      </c>
      <c r="I202">
        <v>3.1662750000000003E-2</v>
      </c>
      <c r="J202">
        <v>4.2608280000000001</v>
      </c>
      <c r="K202">
        <v>9.9183280000000007</v>
      </c>
      <c r="L202">
        <v>9.8990460000000002</v>
      </c>
      <c r="M202">
        <v>9.816236</v>
      </c>
      <c r="N202">
        <v>9.5773449999999993</v>
      </c>
      <c r="O202">
        <v>3.8919809999999999</v>
      </c>
      <c r="P202">
        <v>9.5773449999999993</v>
      </c>
      <c r="Q202">
        <v>9.8154439999999994</v>
      </c>
      <c r="R202">
        <v>8.9087940000000003</v>
      </c>
      <c r="S202">
        <v>3.3515389999999998</v>
      </c>
      <c r="T202">
        <v>2120156.9</v>
      </c>
      <c r="U202">
        <v>2120355.5</v>
      </c>
      <c r="V202">
        <v>2135740.1</v>
      </c>
      <c r="W202">
        <v>98787</v>
      </c>
      <c r="X202">
        <v>783633.9</v>
      </c>
      <c r="Y202">
        <v>783217.7</v>
      </c>
      <c r="Z202">
        <v>783633.9</v>
      </c>
      <c r="AA202">
        <v>138081.60000000001</v>
      </c>
      <c r="AB202">
        <v>112984.4</v>
      </c>
      <c r="AC202">
        <v>611630.9</v>
      </c>
    </row>
    <row r="203" spans="1:29" x14ac:dyDescent="0.25">
      <c r="A203">
        <v>13</v>
      </c>
      <c r="B203">
        <v>3</v>
      </c>
      <c r="C203">
        <v>1</v>
      </c>
      <c r="D203" t="s">
        <v>20</v>
      </c>
      <c r="E203" t="s">
        <v>347</v>
      </c>
      <c r="F203" t="s">
        <v>328</v>
      </c>
      <c r="G203">
        <v>0.14000000000000001</v>
      </c>
      <c r="H203">
        <v>0.91</v>
      </c>
      <c r="I203">
        <v>2.5999999999999999E-2</v>
      </c>
      <c r="J203">
        <v>1.1499999999999999</v>
      </c>
      <c r="K203">
        <v>0.19</v>
      </c>
      <c r="L203">
        <v>3.5999999999999997E-2</v>
      </c>
      <c r="M203">
        <v>3.5999999999999997E-2</v>
      </c>
      <c r="N203">
        <v>3.5999999999999997E-2</v>
      </c>
      <c r="O203">
        <v>0.7</v>
      </c>
      <c r="P203">
        <v>0.7</v>
      </c>
      <c r="Q203">
        <v>0.7</v>
      </c>
      <c r="R203">
        <v>0.7</v>
      </c>
      <c r="S203">
        <v>0.7</v>
      </c>
      <c r="T203">
        <v>1957200</v>
      </c>
      <c r="U203">
        <v>912000</v>
      </c>
      <c r="V203">
        <v>96600</v>
      </c>
      <c r="W203">
        <v>96600</v>
      </c>
      <c r="X203">
        <v>96600</v>
      </c>
      <c r="Y203">
        <v>840000</v>
      </c>
      <c r="Z203">
        <v>840000</v>
      </c>
      <c r="AA203">
        <v>840000</v>
      </c>
      <c r="AB203">
        <v>840000</v>
      </c>
      <c r="AC203">
        <v>840000</v>
      </c>
    </row>
    <row r="204" spans="1:29" x14ac:dyDescent="0.25">
      <c r="A204">
        <v>13</v>
      </c>
      <c r="B204">
        <v>3</v>
      </c>
      <c r="C204">
        <v>1</v>
      </c>
      <c r="D204" t="s">
        <v>20</v>
      </c>
      <c r="E204" t="s">
        <v>347</v>
      </c>
      <c r="F204" t="s">
        <v>326</v>
      </c>
      <c r="G204">
        <v>0.72</v>
      </c>
      <c r="H204">
        <v>0.28000000000000003</v>
      </c>
      <c r="I204">
        <v>-999</v>
      </c>
      <c r="J204">
        <v>0.36</v>
      </c>
      <c r="K204">
        <v>0.36</v>
      </c>
      <c r="L204">
        <v>-999</v>
      </c>
      <c r="M204">
        <v>-999</v>
      </c>
      <c r="N204">
        <v>-999</v>
      </c>
      <c r="O204">
        <v>-999</v>
      </c>
      <c r="P204">
        <v>-999</v>
      </c>
      <c r="Q204">
        <v>-999</v>
      </c>
      <c r="R204">
        <v>-999</v>
      </c>
      <c r="S204">
        <v>-999</v>
      </c>
      <c r="T204">
        <v>1545600</v>
      </c>
      <c r="U204">
        <v>1545600</v>
      </c>
      <c r="V204">
        <v>-999</v>
      </c>
      <c r="W204">
        <v>-999</v>
      </c>
      <c r="X204">
        <v>-999</v>
      </c>
      <c r="Y204">
        <v>-999</v>
      </c>
      <c r="Z204">
        <v>-999</v>
      </c>
      <c r="AA204">
        <v>-999</v>
      </c>
      <c r="AB204">
        <v>-999</v>
      </c>
      <c r="AC204">
        <v>-999</v>
      </c>
    </row>
    <row r="205" spans="1:29" x14ac:dyDescent="0.25">
      <c r="A205">
        <v>13</v>
      </c>
      <c r="B205">
        <v>4</v>
      </c>
      <c r="C205">
        <v>1</v>
      </c>
      <c r="D205" t="s">
        <v>20</v>
      </c>
      <c r="E205" t="s">
        <v>346</v>
      </c>
      <c r="F205" t="s">
        <v>331</v>
      </c>
      <c r="G205">
        <v>0.6</v>
      </c>
      <c r="H205">
        <v>3</v>
      </c>
      <c r="I205">
        <v>0.3</v>
      </c>
      <c r="J205">
        <v>0.94117600000000001</v>
      </c>
      <c r="K205">
        <v>0.15</v>
      </c>
      <c r="L205">
        <v>285.10000000000002</v>
      </c>
      <c r="M205">
        <v>373.1</v>
      </c>
      <c r="N205" t="s">
        <v>330</v>
      </c>
    </row>
    <row r="206" spans="1:29" x14ac:dyDescent="0.25">
      <c r="A206">
        <v>13</v>
      </c>
      <c r="B206">
        <v>4</v>
      </c>
      <c r="C206">
        <v>1</v>
      </c>
      <c r="D206" t="s">
        <v>20</v>
      </c>
      <c r="E206" t="s">
        <v>346</v>
      </c>
      <c r="F206" t="s">
        <v>329</v>
      </c>
      <c r="G206">
        <v>0.31109999999999999</v>
      </c>
      <c r="H206">
        <v>0.78300999999999998</v>
      </c>
      <c r="I206">
        <v>8.552825E-2</v>
      </c>
      <c r="J206">
        <v>10.472511000000001</v>
      </c>
      <c r="K206">
        <v>10.472511000000001</v>
      </c>
      <c r="L206">
        <v>10.472511000000001</v>
      </c>
      <c r="M206">
        <v>10.472511000000001</v>
      </c>
      <c r="N206">
        <v>10.472511000000001</v>
      </c>
      <c r="O206">
        <v>8.8835859999999993</v>
      </c>
      <c r="P206">
        <v>10.472511000000001</v>
      </c>
      <c r="Q206">
        <v>10.472511000000001</v>
      </c>
      <c r="R206">
        <v>10.472511000000001</v>
      </c>
      <c r="S206">
        <v>10.472511000000001</v>
      </c>
      <c r="T206">
        <v>2177859.2999999998</v>
      </c>
      <c r="U206">
        <v>2177859.2999999998</v>
      </c>
      <c r="V206">
        <v>2177859.2999999998</v>
      </c>
      <c r="W206">
        <v>2177859.2999999998</v>
      </c>
      <c r="X206">
        <v>2177859.2999999998</v>
      </c>
      <c r="Y206">
        <v>950145</v>
      </c>
      <c r="Z206">
        <v>2177859.2999999998</v>
      </c>
      <c r="AA206">
        <v>2177859.2999999998</v>
      </c>
      <c r="AB206">
        <v>2177859.2999999998</v>
      </c>
      <c r="AC206">
        <v>2177859.2999999998</v>
      </c>
    </row>
    <row r="207" spans="1:29" x14ac:dyDescent="0.25">
      <c r="A207">
        <v>13</v>
      </c>
      <c r="B207">
        <v>4</v>
      </c>
      <c r="C207">
        <v>1</v>
      </c>
      <c r="D207" t="s">
        <v>20</v>
      </c>
      <c r="E207" t="s">
        <v>346</v>
      </c>
      <c r="F207" t="s">
        <v>328</v>
      </c>
      <c r="G207">
        <v>0.17</v>
      </c>
      <c r="H207">
        <v>0.13</v>
      </c>
      <c r="I207">
        <v>2.0000000000000001E-4</v>
      </c>
      <c r="J207">
        <v>68.5</v>
      </c>
      <c r="K207">
        <v>68.5</v>
      </c>
      <c r="L207">
        <v>68.5</v>
      </c>
      <c r="M207">
        <v>68.5</v>
      </c>
      <c r="N207">
        <v>68.5</v>
      </c>
      <c r="O207">
        <v>68.5</v>
      </c>
      <c r="P207">
        <v>68.5</v>
      </c>
      <c r="Q207">
        <v>68.5</v>
      </c>
      <c r="R207">
        <v>68.5</v>
      </c>
      <c r="S207">
        <v>68.5</v>
      </c>
      <c r="T207">
        <v>2926000</v>
      </c>
      <c r="U207">
        <v>2926000</v>
      </c>
      <c r="V207">
        <v>2926000</v>
      </c>
      <c r="W207">
        <v>2926000</v>
      </c>
      <c r="X207">
        <v>2926000</v>
      </c>
      <c r="Y207">
        <v>2926000</v>
      </c>
      <c r="Z207">
        <v>2926000</v>
      </c>
      <c r="AA207">
        <v>2926000</v>
      </c>
      <c r="AB207">
        <v>2926000</v>
      </c>
      <c r="AC207">
        <v>2926000</v>
      </c>
    </row>
    <row r="208" spans="1:29" x14ac:dyDescent="0.25">
      <c r="A208">
        <v>13</v>
      </c>
      <c r="B208">
        <v>4</v>
      </c>
      <c r="C208">
        <v>1</v>
      </c>
      <c r="D208" t="s">
        <v>20</v>
      </c>
      <c r="E208" t="s">
        <v>346</v>
      </c>
      <c r="F208" t="s">
        <v>326</v>
      </c>
      <c r="G208">
        <v>0.08</v>
      </c>
      <c r="H208">
        <v>0.95</v>
      </c>
      <c r="I208">
        <v>-999</v>
      </c>
      <c r="J208">
        <v>-999</v>
      </c>
      <c r="K208">
        <v>-999</v>
      </c>
      <c r="L208">
        <v>-999</v>
      </c>
      <c r="M208">
        <v>-999</v>
      </c>
      <c r="N208">
        <v>-999</v>
      </c>
      <c r="O208">
        <v>-999</v>
      </c>
      <c r="P208">
        <v>-999</v>
      </c>
      <c r="Q208">
        <v>-999</v>
      </c>
      <c r="R208">
        <v>-999</v>
      </c>
      <c r="S208">
        <v>-999</v>
      </c>
      <c r="T208">
        <v>-999</v>
      </c>
      <c r="U208">
        <v>-999</v>
      </c>
      <c r="V208">
        <v>-999</v>
      </c>
      <c r="W208">
        <v>-999</v>
      </c>
      <c r="X208">
        <v>-999</v>
      </c>
      <c r="Y208">
        <v>-999</v>
      </c>
      <c r="Z208">
        <v>-999</v>
      </c>
      <c r="AA208">
        <v>-999</v>
      </c>
      <c r="AB208">
        <v>-999</v>
      </c>
      <c r="AC208">
        <v>-999</v>
      </c>
    </row>
    <row r="209" spans="1:29" x14ac:dyDescent="0.25">
      <c r="A209">
        <v>14</v>
      </c>
      <c r="B209">
        <v>1</v>
      </c>
      <c r="C209">
        <v>1</v>
      </c>
      <c r="D209" t="s">
        <v>21</v>
      </c>
      <c r="E209" t="s">
        <v>6</v>
      </c>
      <c r="F209" t="s">
        <v>331</v>
      </c>
      <c r="G209">
        <v>0.5</v>
      </c>
      <c r="H209">
        <v>90</v>
      </c>
      <c r="I209">
        <v>3.6</v>
      </c>
      <c r="J209">
        <v>0.4</v>
      </c>
      <c r="K209">
        <v>0.75</v>
      </c>
      <c r="L209">
        <v>290.10000000000002</v>
      </c>
      <c r="M209">
        <v>305.10000000000002</v>
      </c>
      <c r="N209" t="s">
        <v>330</v>
      </c>
    </row>
    <row r="210" spans="1:29" x14ac:dyDescent="0.25">
      <c r="A210">
        <v>14</v>
      </c>
      <c r="B210">
        <v>1</v>
      </c>
      <c r="C210">
        <v>1</v>
      </c>
      <c r="D210" t="s">
        <v>21</v>
      </c>
      <c r="E210" t="s">
        <v>6</v>
      </c>
      <c r="F210" t="s">
        <v>329</v>
      </c>
      <c r="G210">
        <v>0.21659999999999999</v>
      </c>
      <c r="H210">
        <v>0.90080000000000005</v>
      </c>
      <c r="I210">
        <v>3.1833500000000001E-2</v>
      </c>
      <c r="J210">
        <v>1.994192</v>
      </c>
      <c r="K210">
        <v>4.287744</v>
      </c>
      <c r="L210">
        <v>4.2683590000000002</v>
      </c>
      <c r="M210">
        <v>3.2904469999999999</v>
      </c>
      <c r="N210">
        <v>3.0502669999999998</v>
      </c>
      <c r="O210">
        <v>0.75671500000000003</v>
      </c>
      <c r="P210">
        <v>3.0502669999999998</v>
      </c>
      <c r="Q210">
        <v>3.2896510000000001</v>
      </c>
      <c r="R210">
        <v>3.2727659999999998</v>
      </c>
      <c r="S210">
        <v>1.0799989999999999</v>
      </c>
      <c r="T210">
        <v>2118010</v>
      </c>
      <c r="U210">
        <v>2118499.9</v>
      </c>
      <c r="V210">
        <v>2133802</v>
      </c>
      <c r="W210">
        <v>95882.6</v>
      </c>
      <c r="X210">
        <v>777056.1</v>
      </c>
      <c r="Y210">
        <v>776566.2</v>
      </c>
      <c r="Z210">
        <v>777056.1</v>
      </c>
      <c r="AA210">
        <v>134966.39999999999</v>
      </c>
      <c r="AB210">
        <v>121896</v>
      </c>
      <c r="AC210">
        <v>617575.5</v>
      </c>
    </row>
    <row r="211" spans="1:29" x14ac:dyDescent="0.25">
      <c r="A211">
        <v>14</v>
      </c>
      <c r="B211">
        <v>1</v>
      </c>
      <c r="C211">
        <v>1</v>
      </c>
      <c r="D211" t="s">
        <v>21</v>
      </c>
      <c r="E211" t="s">
        <v>6</v>
      </c>
      <c r="F211" t="s">
        <v>328</v>
      </c>
      <c r="G211">
        <v>0.23</v>
      </c>
      <c r="H211">
        <v>0.9</v>
      </c>
      <c r="I211">
        <v>1.47E-2</v>
      </c>
      <c r="J211">
        <v>1.2</v>
      </c>
      <c r="K211">
        <v>0.03</v>
      </c>
      <c r="L211">
        <v>0.15</v>
      </c>
      <c r="M211">
        <v>0.03</v>
      </c>
      <c r="N211">
        <v>0.03</v>
      </c>
      <c r="O211">
        <v>0.03</v>
      </c>
      <c r="P211">
        <v>0.04</v>
      </c>
      <c r="Q211">
        <v>0.04</v>
      </c>
      <c r="R211">
        <v>0.04</v>
      </c>
      <c r="S211">
        <v>0.16</v>
      </c>
      <c r="T211">
        <v>1700000</v>
      </c>
      <c r="U211">
        <v>1206</v>
      </c>
      <c r="V211">
        <v>994000</v>
      </c>
      <c r="W211">
        <v>1206</v>
      </c>
      <c r="X211">
        <v>1206</v>
      </c>
      <c r="Y211">
        <v>1206</v>
      </c>
      <c r="Z211">
        <v>10080</v>
      </c>
      <c r="AA211">
        <v>10080</v>
      </c>
      <c r="AB211">
        <v>10080</v>
      </c>
      <c r="AC211">
        <v>609000</v>
      </c>
    </row>
    <row r="212" spans="1:29" x14ac:dyDescent="0.25">
      <c r="A212">
        <v>14</v>
      </c>
      <c r="B212">
        <v>1</v>
      </c>
      <c r="C212">
        <v>1</v>
      </c>
      <c r="D212" t="s">
        <v>21</v>
      </c>
      <c r="E212" t="s">
        <v>6</v>
      </c>
      <c r="F212" t="s">
        <v>326</v>
      </c>
      <c r="G212">
        <v>0.23</v>
      </c>
      <c r="H212">
        <v>0.88</v>
      </c>
      <c r="I212">
        <v>-999</v>
      </c>
      <c r="J212">
        <v>1.9</v>
      </c>
      <c r="K212">
        <v>0.56000000000000005</v>
      </c>
      <c r="L212">
        <v>0.36</v>
      </c>
      <c r="M212">
        <v>-999</v>
      </c>
      <c r="N212">
        <v>-999</v>
      </c>
      <c r="O212">
        <v>-999</v>
      </c>
      <c r="P212">
        <v>-999</v>
      </c>
      <c r="Q212">
        <v>-999</v>
      </c>
      <c r="R212">
        <v>-999</v>
      </c>
      <c r="S212">
        <v>-999</v>
      </c>
      <c r="T212">
        <v>2100000</v>
      </c>
      <c r="U212">
        <v>1773000</v>
      </c>
      <c r="V212">
        <v>1545600</v>
      </c>
      <c r="W212">
        <v>-999</v>
      </c>
      <c r="X212">
        <v>-999</v>
      </c>
      <c r="Y212">
        <v>-999</v>
      </c>
      <c r="Z212">
        <v>-999</v>
      </c>
      <c r="AA212">
        <v>-999</v>
      </c>
      <c r="AB212">
        <v>-999</v>
      </c>
      <c r="AC212">
        <v>-999</v>
      </c>
    </row>
    <row r="213" spans="1:29" x14ac:dyDescent="0.25">
      <c r="A213">
        <v>14</v>
      </c>
      <c r="B213">
        <v>2</v>
      </c>
      <c r="C213">
        <v>1</v>
      </c>
      <c r="D213" t="s">
        <v>21</v>
      </c>
      <c r="E213" t="s">
        <v>345</v>
      </c>
      <c r="F213" t="s">
        <v>331</v>
      </c>
      <c r="G213">
        <v>0.5</v>
      </c>
      <c r="H213">
        <v>40</v>
      </c>
      <c r="I213">
        <v>1.6</v>
      </c>
      <c r="J213">
        <v>0.33333299999999999</v>
      </c>
      <c r="K213">
        <v>0.7</v>
      </c>
      <c r="L213">
        <v>285.10000000000002</v>
      </c>
      <c r="M213">
        <v>373.1</v>
      </c>
      <c r="N213" t="s">
        <v>330</v>
      </c>
    </row>
    <row r="214" spans="1:29" x14ac:dyDescent="0.25">
      <c r="A214">
        <v>14</v>
      </c>
      <c r="B214">
        <v>2</v>
      </c>
      <c r="C214">
        <v>1</v>
      </c>
      <c r="D214" t="s">
        <v>21</v>
      </c>
      <c r="E214" t="s">
        <v>345</v>
      </c>
      <c r="F214" t="s">
        <v>329</v>
      </c>
      <c r="G214">
        <v>0.21659999999999999</v>
      </c>
      <c r="H214">
        <v>0.90080000000000005</v>
      </c>
      <c r="I214">
        <v>3.1662750000000003E-2</v>
      </c>
      <c r="J214">
        <v>4.2608280000000001</v>
      </c>
      <c r="K214">
        <v>9.9183280000000007</v>
      </c>
      <c r="L214">
        <v>9.8990460000000002</v>
      </c>
      <c r="M214">
        <v>9.816236</v>
      </c>
      <c r="N214">
        <v>9.5773449999999993</v>
      </c>
      <c r="O214">
        <v>3.8919809999999999</v>
      </c>
      <c r="P214">
        <v>9.5773449999999993</v>
      </c>
      <c r="Q214">
        <v>9.8154439999999994</v>
      </c>
      <c r="R214">
        <v>8.9087940000000003</v>
      </c>
      <c r="S214">
        <v>3.3515389999999998</v>
      </c>
      <c r="T214">
        <v>2120156.9</v>
      </c>
      <c r="U214">
        <v>2120355.5</v>
      </c>
      <c r="V214">
        <v>2135740.1</v>
      </c>
      <c r="W214">
        <v>98787</v>
      </c>
      <c r="X214">
        <v>783633.9</v>
      </c>
      <c r="Y214">
        <v>783217.7</v>
      </c>
      <c r="Z214">
        <v>783633.9</v>
      </c>
      <c r="AA214">
        <v>138081.60000000001</v>
      </c>
      <c r="AB214">
        <v>112984.4</v>
      </c>
      <c r="AC214">
        <v>611630.9</v>
      </c>
    </row>
    <row r="215" spans="1:29" x14ac:dyDescent="0.25">
      <c r="A215">
        <v>14</v>
      </c>
      <c r="B215">
        <v>2</v>
      </c>
      <c r="C215">
        <v>1</v>
      </c>
      <c r="D215" t="s">
        <v>21</v>
      </c>
      <c r="E215" t="s">
        <v>345</v>
      </c>
      <c r="F215" t="s">
        <v>328</v>
      </c>
      <c r="G215">
        <v>0.23</v>
      </c>
      <c r="H215">
        <v>0.9</v>
      </c>
      <c r="I215">
        <v>1.47E-2</v>
      </c>
      <c r="J215">
        <v>1.2</v>
      </c>
      <c r="K215">
        <v>0.03</v>
      </c>
      <c r="L215">
        <v>0.15</v>
      </c>
      <c r="M215">
        <v>0.03</v>
      </c>
      <c r="N215">
        <v>0.03</v>
      </c>
      <c r="O215">
        <v>0.03</v>
      </c>
      <c r="P215">
        <v>0.04</v>
      </c>
      <c r="Q215">
        <v>0.04</v>
      </c>
      <c r="R215">
        <v>0.04</v>
      </c>
      <c r="S215">
        <v>0.16</v>
      </c>
      <c r="T215">
        <v>1700000</v>
      </c>
      <c r="U215">
        <v>1206</v>
      </c>
      <c r="V215">
        <v>994000</v>
      </c>
      <c r="W215">
        <v>1206</v>
      </c>
      <c r="X215">
        <v>1206</v>
      </c>
      <c r="Y215">
        <v>1206</v>
      </c>
      <c r="Z215">
        <v>10080</v>
      </c>
      <c r="AA215">
        <v>10080</v>
      </c>
      <c r="AB215">
        <v>10080</v>
      </c>
      <c r="AC215">
        <v>609000</v>
      </c>
    </row>
    <row r="216" spans="1:29" x14ac:dyDescent="0.25">
      <c r="A216">
        <v>14</v>
      </c>
      <c r="B216">
        <v>2</v>
      </c>
      <c r="C216">
        <v>1</v>
      </c>
      <c r="D216" t="s">
        <v>21</v>
      </c>
      <c r="E216" t="s">
        <v>345</v>
      </c>
      <c r="F216" t="s">
        <v>326</v>
      </c>
      <c r="G216">
        <v>0.13</v>
      </c>
      <c r="H216">
        <v>0.91</v>
      </c>
      <c r="I216">
        <v>-999</v>
      </c>
      <c r="J216">
        <v>1.67</v>
      </c>
      <c r="K216">
        <v>0.55789999999999995</v>
      </c>
      <c r="L216">
        <v>-999</v>
      </c>
      <c r="M216">
        <v>-999</v>
      </c>
      <c r="N216">
        <v>-999</v>
      </c>
      <c r="O216">
        <v>-999</v>
      </c>
      <c r="P216">
        <v>-999</v>
      </c>
      <c r="Q216">
        <v>-999</v>
      </c>
      <c r="R216">
        <v>-999</v>
      </c>
      <c r="S216">
        <v>-999</v>
      </c>
      <c r="T216">
        <v>2060500</v>
      </c>
      <c r="U216">
        <v>1712300</v>
      </c>
      <c r="V216">
        <v>-999</v>
      </c>
      <c r="W216">
        <v>-999</v>
      </c>
      <c r="X216">
        <v>-999</v>
      </c>
      <c r="Y216">
        <v>-999</v>
      </c>
      <c r="Z216">
        <v>-999</v>
      </c>
      <c r="AA216">
        <v>-999</v>
      </c>
      <c r="AB216">
        <v>-999</v>
      </c>
      <c r="AC216">
        <v>-999</v>
      </c>
    </row>
    <row r="217" spans="1:29" x14ac:dyDescent="0.25">
      <c r="A217">
        <v>14</v>
      </c>
      <c r="B217">
        <v>3</v>
      </c>
      <c r="C217">
        <v>1</v>
      </c>
      <c r="D217" t="s">
        <v>21</v>
      </c>
      <c r="E217" t="s">
        <v>344</v>
      </c>
      <c r="F217" t="s">
        <v>331</v>
      </c>
      <c r="G217">
        <v>0.4</v>
      </c>
      <c r="H217">
        <v>12</v>
      </c>
      <c r="I217">
        <v>1.6</v>
      </c>
      <c r="J217">
        <v>0.54545500000000002</v>
      </c>
      <c r="K217">
        <v>0.45</v>
      </c>
      <c r="L217">
        <v>285.10000000000002</v>
      </c>
      <c r="M217">
        <v>373.1</v>
      </c>
      <c r="N217" t="s">
        <v>330</v>
      </c>
    </row>
    <row r="218" spans="1:29" x14ac:dyDescent="0.25">
      <c r="A218">
        <v>14</v>
      </c>
      <c r="B218">
        <v>3</v>
      </c>
      <c r="C218">
        <v>1</v>
      </c>
      <c r="D218" t="s">
        <v>21</v>
      </c>
      <c r="E218" t="s">
        <v>344</v>
      </c>
      <c r="F218" t="s">
        <v>329</v>
      </c>
      <c r="G218">
        <v>0.21659999999999999</v>
      </c>
      <c r="H218">
        <v>0.90080000000000005</v>
      </c>
      <c r="I218">
        <v>3.1662750000000003E-2</v>
      </c>
      <c r="J218">
        <v>4.2608280000000001</v>
      </c>
      <c r="K218">
        <v>9.9183280000000007</v>
      </c>
      <c r="L218">
        <v>9.8990460000000002</v>
      </c>
      <c r="M218">
        <v>9.816236</v>
      </c>
      <c r="N218">
        <v>9.5773449999999993</v>
      </c>
      <c r="O218">
        <v>3.8919809999999999</v>
      </c>
      <c r="P218">
        <v>9.5773449999999993</v>
      </c>
      <c r="Q218">
        <v>9.8154439999999994</v>
      </c>
      <c r="R218">
        <v>8.9087940000000003</v>
      </c>
      <c r="S218">
        <v>3.3515389999999998</v>
      </c>
      <c r="T218">
        <v>2120156.9</v>
      </c>
      <c r="U218">
        <v>2120355.5</v>
      </c>
      <c r="V218">
        <v>2135740.1</v>
      </c>
      <c r="W218">
        <v>98787</v>
      </c>
      <c r="X218">
        <v>783633.9</v>
      </c>
      <c r="Y218">
        <v>783217.7</v>
      </c>
      <c r="Z218">
        <v>783633.9</v>
      </c>
      <c r="AA218">
        <v>138081.60000000001</v>
      </c>
      <c r="AB218">
        <v>112984.4</v>
      </c>
      <c r="AC218">
        <v>611630.9</v>
      </c>
    </row>
    <row r="219" spans="1:29" x14ac:dyDescent="0.25">
      <c r="A219">
        <v>14</v>
      </c>
      <c r="B219">
        <v>3</v>
      </c>
      <c r="C219">
        <v>1</v>
      </c>
      <c r="D219" t="s">
        <v>21</v>
      </c>
      <c r="E219" t="s">
        <v>344</v>
      </c>
      <c r="F219" t="s">
        <v>328</v>
      </c>
      <c r="G219">
        <v>0.23</v>
      </c>
      <c r="H219">
        <v>0.9</v>
      </c>
      <c r="I219">
        <v>1.47E-2</v>
      </c>
      <c r="J219">
        <v>1.2</v>
      </c>
      <c r="K219">
        <v>0.03</v>
      </c>
      <c r="L219">
        <v>0.15</v>
      </c>
      <c r="M219">
        <v>0.03</v>
      </c>
      <c r="N219">
        <v>0.03</v>
      </c>
      <c r="O219">
        <v>0.03</v>
      </c>
      <c r="P219">
        <v>0.04</v>
      </c>
      <c r="Q219">
        <v>0.04</v>
      </c>
      <c r="R219">
        <v>0.04</v>
      </c>
      <c r="S219">
        <v>0.16</v>
      </c>
      <c r="T219">
        <v>1700000</v>
      </c>
      <c r="U219">
        <v>1206</v>
      </c>
      <c r="V219">
        <v>994000</v>
      </c>
      <c r="W219">
        <v>1206</v>
      </c>
      <c r="X219">
        <v>1206</v>
      </c>
      <c r="Y219">
        <v>1206</v>
      </c>
      <c r="Z219">
        <v>10080</v>
      </c>
      <c r="AA219">
        <v>10080</v>
      </c>
      <c r="AB219">
        <v>10080</v>
      </c>
      <c r="AC219">
        <v>609000</v>
      </c>
    </row>
    <row r="220" spans="1:29" x14ac:dyDescent="0.25">
      <c r="A220">
        <v>14</v>
      </c>
      <c r="B220">
        <v>3</v>
      </c>
      <c r="C220">
        <v>1</v>
      </c>
      <c r="D220" t="s">
        <v>21</v>
      </c>
      <c r="E220" t="s">
        <v>344</v>
      </c>
      <c r="F220" t="s">
        <v>326</v>
      </c>
      <c r="G220">
        <v>0.72</v>
      </c>
      <c r="H220">
        <v>0.28000000000000003</v>
      </c>
      <c r="I220">
        <v>-999</v>
      </c>
      <c r="J220">
        <v>0.36</v>
      </c>
      <c r="K220">
        <v>0.36</v>
      </c>
      <c r="L220">
        <v>-999</v>
      </c>
      <c r="M220">
        <v>-999</v>
      </c>
      <c r="N220">
        <v>-999</v>
      </c>
      <c r="O220">
        <v>-999</v>
      </c>
      <c r="P220">
        <v>-999</v>
      </c>
      <c r="Q220">
        <v>-999</v>
      </c>
      <c r="R220">
        <v>-999</v>
      </c>
      <c r="S220">
        <v>-999</v>
      </c>
      <c r="T220">
        <v>1545600</v>
      </c>
      <c r="U220">
        <v>1545600</v>
      </c>
      <c r="V220">
        <v>-999</v>
      </c>
      <c r="W220">
        <v>-999</v>
      </c>
      <c r="X220">
        <v>-999</v>
      </c>
      <c r="Y220">
        <v>-999</v>
      </c>
      <c r="Z220">
        <v>-999</v>
      </c>
      <c r="AA220">
        <v>-999</v>
      </c>
      <c r="AB220">
        <v>-999</v>
      </c>
      <c r="AC220">
        <v>-999</v>
      </c>
    </row>
    <row r="221" spans="1:29" x14ac:dyDescent="0.25">
      <c r="A221">
        <v>14</v>
      </c>
      <c r="B221">
        <v>4</v>
      </c>
      <c r="C221">
        <v>1</v>
      </c>
      <c r="D221" t="s">
        <v>21</v>
      </c>
      <c r="E221" t="s">
        <v>343</v>
      </c>
      <c r="F221" t="s">
        <v>331</v>
      </c>
      <c r="G221">
        <v>0.5</v>
      </c>
      <c r="H221">
        <v>3</v>
      </c>
      <c r="I221">
        <v>0.3</v>
      </c>
      <c r="J221">
        <v>0.9375</v>
      </c>
      <c r="K221">
        <v>0.2</v>
      </c>
      <c r="L221">
        <v>285.10000000000002</v>
      </c>
      <c r="M221">
        <v>373.1</v>
      </c>
      <c r="N221" t="s">
        <v>330</v>
      </c>
    </row>
    <row r="222" spans="1:29" x14ac:dyDescent="0.25">
      <c r="A222">
        <v>14</v>
      </c>
      <c r="B222">
        <v>4</v>
      </c>
      <c r="C222">
        <v>1</v>
      </c>
      <c r="D222" t="s">
        <v>21</v>
      </c>
      <c r="E222" t="s">
        <v>343</v>
      </c>
      <c r="F222" t="s">
        <v>329</v>
      </c>
      <c r="G222">
        <v>0.27629999999999999</v>
      </c>
      <c r="H222">
        <v>0.90895000000000004</v>
      </c>
      <c r="I222">
        <v>2.0314749999999999E-2</v>
      </c>
      <c r="J222">
        <v>6.1782360000000001</v>
      </c>
      <c r="K222">
        <v>6.1782360000000001</v>
      </c>
      <c r="L222">
        <v>6.1782360000000001</v>
      </c>
      <c r="M222">
        <v>6.1782360000000001</v>
      </c>
      <c r="N222">
        <v>5.8492100000000002</v>
      </c>
      <c r="O222">
        <v>5.9293810000000002</v>
      </c>
      <c r="P222">
        <v>5.8553769999999998</v>
      </c>
      <c r="Q222">
        <v>5.8553769999999998</v>
      </c>
      <c r="R222">
        <v>5.8553769999999998</v>
      </c>
      <c r="S222">
        <v>5.9315569999999997</v>
      </c>
      <c r="T222">
        <v>1519453.4</v>
      </c>
      <c r="U222">
        <v>1519453.4</v>
      </c>
      <c r="V222">
        <v>1519453.4</v>
      </c>
      <c r="W222">
        <v>1519453.4</v>
      </c>
      <c r="X222">
        <v>162986.20000000001</v>
      </c>
      <c r="Y222">
        <v>677455.8</v>
      </c>
      <c r="Z222">
        <v>170497.7</v>
      </c>
      <c r="AA222">
        <v>170497.7</v>
      </c>
      <c r="AB222">
        <v>170497.7</v>
      </c>
      <c r="AC222">
        <v>612254</v>
      </c>
    </row>
    <row r="223" spans="1:29" x14ac:dyDescent="0.25">
      <c r="A223">
        <v>14</v>
      </c>
      <c r="B223">
        <v>4</v>
      </c>
      <c r="C223">
        <v>1</v>
      </c>
      <c r="D223" t="s">
        <v>21</v>
      </c>
      <c r="E223" t="s">
        <v>343</v>
      </c>
      <c r="F223" t="s">
        <v>328</v>
      </c>
      <c r="G223">
        <v>0.23</v>
      </c>
      <c r="H223">
        <v>0.9</v>
      </c>
      <c r="I223">
        <v>1.47E-2</v>
      </c>
      <c r="J223">
        <v>1.2</v>
      </c>
      <c r="K223">
        <v>0.03</v>
      </c>
      <c r="L223">
        <v>0.15</v>
      </c>
      <c r="M223">
        <v>0.03</v>
      </c>
      <c r="N223">
        <v>0.03</v>
      </c>
      <c r="O223">
        <v>0.03</v>
      </c>
      <c r="P223">
        <v>0.04</v>
      </c>
      <c r="Q223">
        <v>0.04</v>
      </c>
      <c r="R223">
        <v>0.04</v>
      </c>
      <c r="S223">
        <v>0.16</v>
      </c>
      <c r="T223">
        <v>1700000</v>
      </c>
      <c r="U223">
        <v>1206</v>
      </c>
      <c r="V223">
        <v>994000</v>
      </c>
      <c r="W223">
        <v>1206</v>
      </c>
      <c r="X223">
        <v>1206</v>
      </c>
      <c r="Y223">
        <v>1206</v>
      </c>
      <c r="Z223">
        <v>10080</v>
      </c>
      <c r="AA223">
        <v>10080</v>
      </c>
      <c r="AB223">
        <v>10080</v>
      </c>
      <c r="AC223">
        <v>609000</v>
      </c>
    </row>
    <row r="224" spans="1:29" x14ac:dyDescent="0.25">
      <c r="A224">
        <v>14</v>
      </c>
      <c r="B224">
        <v>4</v>
      </c>
      <c r="C224">
        <v>1</v>
      </c>
      <c r="D224" t="s">
        <v>21</v>
      </c>
      <c r="E224" t="s">
        <v>343</v>
      </c>
      <c r="F224" t="s">
        <v>326</v>
      </c>
      <c r="G224">
        <v>0.08</v>
      </c>
      <c r="H224">
        <v>0.95</v>
      </c>
      <c r="I224">
        <v>-999</v>
      </c>
      <c r="J224">
        <v>-999</v>
      </c>
      <c r="K224">
        <v>-999</v>
      </c>
      <c r="L224">
        <v>-999</v>
      </c>
      <c r="M224">
        <v>-999</v>
      </c>
      <c r="N224">
        <v>-999</v>
      </c>
      <c r="O224">
        <v>-999</v>
      </c>
      <c r="P224">
        <v>-999</v>
      </c>
      <c r="Q224">
        <v>-999</v>
      </c>
      <c r="R224">
        <v>-999</v>
      </c>
      <c r="S224">
        <v>-999</v>
      </c>
      <c r="T224">
        <v>-999</v>
      </c>
      <c r="U224">
        <v>-999</v>
      </c>
      <c r="V224">
        <v>-999</v>
      </c>
      <c r="W224">
        <v>-999</v>
      </c>
      <c r="X224">
        <v>-999</v>
      </c>
      <c r="Y224">
        <v>-999</v>
      </c>
      <c r="Z224">
        <v>-999</v>
      </c>
      <c r="AA224">
        <v>-999</v>
      </c>
      <c r="AB224">
        <v>-999</v>
      </c>
      <c r="AC224">
        <v>-999</v>
      </c>
    </row>
    <row r="225" spans="1:29" x14ac:dyDescent="0.25">
      <c r="A225">
        <v>15</v>
      </c>
      <c r="B225">
        <v>1</v>
      </c>
      <c r="C225">
        <v>1</v>
      </c>
      <c r="D225" t="s">
        <v>22</v>
      </c>
      <c r="E225" t="s">
        <v>334</v>
      </c>
      <c r="F225" t="s">
        <v>331</v>
      </c>
      <c r="G225">
        <v>0.8</v>
      </c>
      <c r="H225">
        <v>200</v>
      </c>
      <c r="I225">
        <v>8</v>
      </c>
      <c r="J225">
        <v>0.2</v>
      </c>
      <c r="K225">
        <v>0.5</v>
      </c>
      <c r="L225">
        <v>290.10000000000002</v>
      </c>
      <c r="M225">
        <v>305.10000000000002</v>
      </c>
      <c r="N225" t="s">
        <v>330</v>
      </c>
    </row>
    <row r="226" spans="1:29" x14ac:dyDescent="0.25">
      <c r="A226">
        <v>15</v>
      </c>
      <c r="B226">
        <v>1</v>
      </c>
      <c r="C226">
        <v>1</v>
      </c>
      <c r="D226" t="s">
        <v>22</v>
      </c>
      <c r="E226" t="s">
        <v>334</v>
      </c>
      <c r="F226" t="s">
        <v>329</v>
      </c>
      <c r="G226">
        <v>0.21659999999999999</v>
      </c>
      <c r="H226">
        <v>0.90080000000000005</v>
      </c>
      <c r="I226">
        <v>3.1833500000000001E-2</v>
      </c>
      <c r="J226">
        <v>1.994192</v>
      </c>
      <c r="K226">
        <v>4.287744</v>
      </c>
      <c r="L226">
        <v>4.2683590000000002</v>
      </c>
      <c r="M226">
        <v>3.2904469999999999</v>
      </c>
      <c r="N226">
        <v>3.0502669999999998</v>
      </c>
      <c r="O226">
        <v>0.75671500000000003</v>
      </c>
      <c r="P226">
        <v>3.0502669999999998</v>
      </c>
      <c r="Q226">
        <v>3.2896510000000001</v>
      </c>
      <c r="R226">
        <v>3.2727659999999998</v>
      </c>
      <c r="S226">
        <v>1.0799989999999999</v>
      </c>
      <c r="T226">
        <v>2118010</v>
      </c>
      <c r="U226">
        <v>2118499.9</v>
      </c>
      <c r="V226">
        <v>2133802</v>
      </c>
      <c r="W226">
        <v>95882.6</v>
      </c>
      <c r="X226">
        <v>777056.1</v>
      </c>
      <c r="Y226">
        <v>776566.2</v>
      </c>
      <c r="Z226">
        <v>777056.1</v>
      </c>
      <c r="AA226">
        <v>134966.39999999999</v>
      </c>
      <c r="AB226">
        <v>121896</v>
      </c>
      <c r="AC226">
        <v>617575.5</v>
      </c>
    </row>
    <row r="227" spans="1:29" x14ac:dyDescent="0.25">
      <c r="A227">
        <v>15</v>
      </c>
      <c r="B227">
        <v>1</v>
      </c>
      <c r="C227">
        <v>1</v>
      </c>
      <c r="D227" t="s">
        <v>22</v>
      </c>
      <c r="E227" t="s">
        <v>334</v>
      </c>
      <c r="F227" t="s">
        <v>328</v>
      </c>
      <c r="G227">
        <v>0.14000000000000001</v>
      </c>
      <c r="H227">
        <v>0.91</v>
      </c>
      <c r="I227">
        <v>2.5999999999999999E-2</v>
      </c>
      <c r="J227">
        <v>1.1499999999999999</v>
      </c>
      <c r="K227">
        <v>0.19</v>
      </c>
      <c r="L227">
        <v>3.5999999999999997E-2</v>
      </c>
      <c r="M227">
        <v>3.5999999999999997E-2</v>
      </c>
      <c r="N227">
        <v>3.5999999999999997E-2</v>
      </c>
      <c r="O227">
        <v>0.7</v>
      </c>
      <c r="P227">
        <v>0.7</v>
      </c>
      <c r="Q227">
        <v>0.7</v>
      </c>
      <c r="R227">
        <v>0.7</v>
      </c>
      <c r="S227">
        <v>0.7</v>
      </c>
      <c r="T227">
        <v>1957200</v>
      </c>
      <c r="U227">
        <v>912000</v>
      </c>
      <c r="V227">
        <v>96600</v>
      </c>
      <c r="W227">
        <v>96600</v>
      </c>
      <c r="X227">
        <v>96600</v>
      </c>
      <c r="Y227">
        <v>840000</v>
      </c>
      <c r="Z227">
        <v>840000</v>
      </c>
      <c r="AA227">
        <v>840000</v>
      </c>
      <c r="AB227">
        <v>840000</v>
      </c>
      <c r="AC227">
        <v>840000</v>
      </c>
    </row>
    <row r="228" spans="1:29" x14ac:dyDescent="0.25">
      <c r="A228">
        <v>15</v>
      </c>
      <c r="B228">
        <v>1</v>
      </c>
      <c r="C228">
        <v>1</v>
      </c>
      <c r="D228" t="s">
        <v>22</v>
      </c>
      <c r="E228" t="s">
        <v>334</v>
      </c>
      <c r="F228" t="s">
        <v>326</v>
      </c>
      <c r="G228">
        <v>0.13</v>
      </c>
      <c r="H228">
        <v>0.91</v>
      </c>
      <c r="I228">
        <v>-999</v>
      </c>
      <c r="J228">
        <v>1.67</v>
      </c>
      <c r="K228">
        <v>0.55789999999999995</v>
      </c>
      <c r="L228">
        <v>-999</v>
      </c>
      <c r="M228">
        <v>-999</v>
      </c>
      <c r="N228">
        <v>-999</v>
      </c>
      <c r="O228">
        <v>-999</v>
      </c>
      <c r="P228">
        <v>-999</v>
      </c>
      <c r="Q228">
        <v>-999</v>
      </c>
      <c r="R228">
        <v>-999</v>
      </c>
      <c r="S228">
        <v>-999</v>
      </c>
      <c r="T228">
        <v>2060500</v>
      </c>
      <c r="U228">
        <v>1712300</v>
      </c>
      <c r="V228">
        <v>-999</v>
      </c>
      <c r="W228">
        <v>-999</v>
      </c>
      <c r="X228">
        <v>-999</v>
      </c>
      <c r="Y228">
        <v>-999</v>
      </c>
      <c r="Z228">
        <v>-999</v>
      </c>
      <c r="AA228">
        <v>-999</v>
      </c>
      <c r="AB228">
        <v>-999</v>
      </c>
      <c r="AC228">
        <v>-999</v>
      </c>
    </row>
    <row r="229" spans="1:29" x14ac:dyDescent="0.25">
      <c r="A229">
        <v>15</v>
      </c>
      <c r="B229">
        <v>2</v>
      </c>
      <c r="C229">
        <v>1</v>
      </c>
      <c r="D229" t="s">
        <v>22</v>
      </c>
      <c r="E229" t="s">
        <v>333</v>
      </c>
      <c r="F229" t="s">
        <v>331</v>
      </c>
      <c r="G229">
        <v>0.7</v>
      </c>
      <c r="H229">
        <v>45</v>
      </c>
      <c r="I229">
        <v>1.8</v>
      </c>
      <c r="J229">
        <v>0.25</v>
      </c>
      <c r="K229">
        <v>0.8</v>
      </c>
      <c r="L229">
        <v>285.10000000000002</v>
      </c>
      <c r="M229">
        <v>315.10000000000002</v>
      </c>
      <c r="N229" t="s">
        <v>330</v>
      </c>
    </row>
    <row r="230" spans="1:29" x14ac:dyDescent="0.25">
      <c r="A230">
        <v>15</v>
      </c>
      <c r="B230">
        <v>2</v>
      </c>
      <c r="C230">
        <v>1</v>
      </c>
      <c r="D230" t="s">
        <v>22</v>
      </c>
      <c r="E230" t="s">
        <v>333</v>
      </c>
      <c r="F230" t="s">
        <v>329</v>
      </c>
      <c r="G230">
        <v>0.21659999999999999</v>
      </c>
      <c r="H230">
        <v>0.90080000000000005</v>
      </c>
      <c r="I230">
        <v>3.1833500000000001E-2</v>
      </c>
      <c r="J230">
        <v>1.994192</v>
      </c>
      <c r="K230">
        <v>4.287744</v>
      </c>
      <c r="L230">
        <v>4.2683590000000002</v>
      </c>
      <c r="M230">
        <v>3.2904469999999999</v>
      </c>
      <c r="N230">
        <v>3.0502669999999998</v>
      </c>
      <c r="O230">
        <v>0.75671500000000003</v>
      </c>
      <c r="P230">
        <v>3.0502669999999998</v>
      </c>
      <c r="Q230">
        <v>3.2896510000000001</v>
      </c>
      <c r="R230">
        <v>3.2727659999999998</v>
      </c>
      <c r="S230">
        <v>1.0799989999999999</v>
      </c>
      <c r="T230">
        <v>2118010</v>
      </c>
      <c r="U230">
        <v>2118499.9</v>
      </c>
      <c r="V230">
        <v>2133802</v>
      </c>
      <c r="W230">
        <v>95882.6</v>
      </c>
      <c r="X230">
        <v>777056.1</v>
      </c>
      <c r="Y230">
        <v>776566.2</v>
      </c>
      <c r="Z230">
        <v>777056.1</v>
      </c>
      <c r="AA230">
        <v>134966.39999999999</v>
      </c>
      <c r="AB230">
        <v>121896</v>
      </c>
      <c r="AC230">
        <v>617575.5</v>
      </c>
    </row>
    <row r="231" spans="1:29" x14ac:dyDescent="0.25">
      <c r="A231">
        <v>15</v>
      </c>
      <c r="B231">
        <v>2</v>
      </c>
      <c r="C231">
        <v>1</v>
      </c>
      <c r="D231" t="s">
        <v>22</v>
      </c>
      <c r="E231" t="s">
        <v>333</v>
      </c>
      <c r="F231" t="s">
        <v>328</v>
      </c>
      <c r="G231">
        <v>0.14000000000000001</v>
      </c>
      <c r="H231">
        <v>0.91</v>
      </c>
      <c r="I231">
        <v>2.5999999999999999E-2</v>
      </c>
      <c r="J231">
        <v>1.1499999999999999</v>
      </c>
      <c r="K231">
        <v>0.19</v>
      </c>
      <c r="L231">
        <v>3.5999999999999997E-2</v>
      </c>
      <c r="M231">
        <v>3.5999999999999997E-2</v>
      </c>
      <c r="N231">
        <v>3.5999999999999997E-2</v>
      </c>
      <c r="O231">
        <v>0.7</v>
      </c>
      <c r="P231">
        <v>0.7</v>
      </c>
      <c r="Q231">
        <v>0.7</v>
      </c>
      <c r="R231">
        <v>0.7</v>
      </c>
      <c r="S231">
        <v>0.7</v>
      </c>
      <c r="T231">
        <v>1957200</v>
      </c>
      <c r="U231">
        <v>912000</v>
      </c>
      <c r="V231">
        <v>96600</v>
      </c>
      <c r="W231">
        <v>96600</v>
      </c>
      <c r="X231">
        <v>96600</v>
      </c>
      <c r="Y231">
        <v>840000</v>
      </c>
      <c r="Z231">
        <v>840000</v>
      </c>
      <c r="AA231">
        <v>840000</v>
      </c>
      <c r="AB231">
        <v>840000</v>
      </c>
      <c r="AC231">
        <v>840000</v>
      </c>
    </row>
    <row r="232" spans="1:29" x14ac:dyDescent="0.25">
      <c r="A232">
        <v>15</v>
      </c>
      <c r="B232">
        <v>2</v>
      </c>
      <c r="C232">
        <v>1</v>
      </c>
      <c r="D232" t="s">
        <v>22</v>
      </c>
      <c r="E232" t="s">
        <v>333</v>
      </c>
      <c r="F232" t="s">
        <v>326</v>
      </c>
      <c r="G232">
        <v>0.13</v>
      </c>
      <c r="H232">
        <v>0.91</v>
      </c>
      <c r="I232">
        <v>-999</v>
      </c>
      <c r="J232">
        <v>1.67</v>
      </c>
      <c r="K232">
        <v>0.55789999999999995</v>
      </c>
      <c r="L232">
        <v>-999</v>
      </c>
      <c r="M232">
        <v>-999</v>
      </c>
      <c r="N232">
        <v>-999</v>
      </c>
      <c r="O232">
        <v>-999</v>
      </c>
      <c r="P232">
        <v>-999</v>
      </c>
      <c r="Q232">
        <v>-999</v>
      </c>
      <c r="R232">
        <v>-999</v>
      </c>
      <c r="S232">
        <v>-999</v>
      </c>
      <c r="T232">
        <v>2060500</v>
      </c>
      <c r="U232">
        <v>1712300</v>
      </c>
      <c r="V232">
        <v>-999</v>
      </c>
      <c r="W232">
        <v>-999</v>
      </c>
      <c r="X232">
        <v>-999</v>
      </c>
      <c r="Y232">
        <v>-999</v>
      </c>
      <c r="Z232">
        <v>-999</v>
      </c>
      <c r="AA232">
        <v>-999</v>
      </c>
      <c r="AB232">
        <v>-999</v>
      </c>
      <c r="AC232">
        <v>-999</v>
      </c>
    </row>
    <row r="233" spans="1:29" x14ac:dyDescent="0.25">
      <c r="A233">
        <v>15</v>
      </c>
      <c r="B233">
        <v>3</v>
      </c>
      <c r="C233">
        <v>1</v>
      </c>
      <c r="D233" t="s">
        <v>22</v>
      </c>
      <c r="E233" t="s">
        <v>332</v>
      </c>
      <c r="F233" t="s">
        <v>331</v>
      </c>
      <c r="G233">
        <v>0.5</v>
      </c>
      <c r="H233">
        <v>12</v>
      </c>
      <c r="I233">
        <v>0.8</v>
      </c>
      <c r="J233">
        <v>0.42857099999999998</v>
      </c>
      <c r="K233">
        <v>0.65</v>
      </c>
      <c r="L233">
        <v>285.10000000000002</v>
      </c>
      <c r="M233">
        <v>373.1</v>
      </c>
      <c r="N233" t="s">
        <v>330</v>
      </c>
    </row>
    <row r="234" spans="1:29" x14ac:dyDescent="0.25">
      <c r="A234">
        <v>15</v>
      </c>
      <c r="B234">
        <v>3</v>
      </c>
      <c r="C234">
        <v>1</v>
      </c>
      <c r="D234" t="s">
        <v>22</v>
      </c>
      <c r="E234" t="s">
        <v>332</v>
      </c>
      <c r="F234" t="s">
        <v>329</v>
      </c>
      <c r="G234">
        <v>0.21659999999999999</v>
      </c>
      <c r="H234">
        <v>0.90080000000000005</v>
      </c>
      <c r="I234">
        <v>3.1662750000000003E-2</v>
      </c>
      <c r="J234">
        <v>4.2608280000000001</v>
      </c>
      <c r="K234">
        <v>9.9183280000000007</v>
      </c>
      <c r="L234">
        <v>9.8990460000000002</v>
      </c>
      <c r="M234">
        <v>9.816236</v>
      </c>
      <c r="N234">
        <v>9.5773449999999993</v>
      </c>
      <c r="O234">
        <v>3.8919809999999999</v>
      </c>
      <c r="P234">
        <v>9.5773449999999993</v>
      </c>
      <c r="Q234">
        <v>9.8154439999999994</v>
      </c>
      <c r="R234">
        <v>8.9087940000000003</v>
      </c>
      <c r="S234">
        <v>3.3515389999999998</v>
      </c>
      <c r="T234">
        <v>2120156.9</v>
      </c>
      <c r="U234">
        <v>2120355.5</v>
      </c>
      <c r="V234">
        <v>2135740.1</v>
      </c>
      <c r="W234">
        <v>98787</v>
      </c>
      <c r="X234">
        <v>783633.9</v>
      </c>
      <c r="Y234">
        <v>783217.7</v>
      </c>
      <c r="Z234">
        <v>783633.9</v>
      </c>
      <c r="AA234">
        <v>138081.60000000001</v>
      </c>
      <c r="AB234">
        <v>112984.4</v>
      </c>
      <c r="AC234">
        <v>611630.9</v>
      </c>
    </row>
    <row r="235" spans="1:29" x14ac:dyDescent="0.25">
      <c r="A235">
        <v>15</v>
      </c>
      <c r="B235">
        <v>3</v>
      </c>
      <c r="C235">
        <v>1</v>
      </c>
      <c r="D235" t="s">
        <v>22</v>
      </c>
      <c r="E235" t="s">
        <v>332</v>
      </c>
      <c r="F235" t="s">
        <v>328</v>
      </c>
      <c r="G235">
        <v>0.14000000000000001</v>
      </c>
      <c r="H235">
        <v>0.91</v>
      </c>
      <c r="I235">
        <v>2.5999999999999999E-2</v>
      </c>
      <c r="J235">
        <v>1.1499999999999999</v>
      </c>
      <c r="K235">
        <v>0.19</v>
      </c>
      <c r="L235">
        <v>3.5999999999999997E-2</v>
      </c>
      <c r="M235">
        <v>3.5999999999999997E-2</v>
      </c>
      <c r="N235">
        <v>3.5999999999999997E-2</v>
      </c>
      <c r="O235">
        <v>0.7</v>
      </c>
      <c r="P235">
        <v>0.7</v>
      </c>
      <c r="Q235">
        <v>0.7</v>
      </c>
      <c r="R235">
        <v>0.7</v>
      </c>
      <c r="S235">
        <v>0.7</v>
      </c>
      <c r="T235">
        <v>1957200</v>
      </c>
      <c r="U235">
        <v>912000</v>
      </c>
      <c r="V235">
        <v>96600</v>
      </c>
      <c r="W235">
        <v>96600</v>
      </c>
      <c r="X235">
        <v>96600</v>
      </c>
      <c r="Y235">
        <v>840000</v>
      </c>
      <c r="Z235">
        <v>840000</v>
      </c>
      <c r="AA235">
        <v>840000</v>
      </c>
      <c r="AB235">
        <v>840000</v>
      </c>
      <c r="AC235">
        <v>840000</v>
      </c>
    </row>
    <row r="236" spans="1:29" x14ac:dyDescent="0.25">
      <c r="A236">
        <v>15</v>
      </c>
      <c r="B236">
        <v>3</v>
      </c>
      <c r="C236">
        <v>1</v>
      </c>
      <c r="D236" t="s">
        <v>22</v>
      </c>
      <c r="E236" t="s">
        <v>332</v>
      </c>
      <c r="F236" t="s">
        <v>326</v>
      </c>
      <c r="G236">
        <v>0.13</v>
      </c>
      <c r="H236">
        <v>0.91</v>
      </c>
      <c r="I236">
        <v>-999</v>
      </c>
      <c r="J236">
        <v>0.64</v>
      </c>
      <c r="K236">
        <v>0.36</v>
      </c>
      <c r="L236">
        <v>-999</v>
      </c>
      <c r="M236">
        <v>-999</v>
      </c>
      <c r="N236">
        <v>-999</v>
      </c>
      <c r="O236">
        <v>-999</v>
      </c>
      <c r="P236">
        <v>-999</v>
      </c>
      <c r="Q236">
        <v>-999</v>
      </c>
      <c r="R236">
        <v>-999</v>
      </c>
      <c r="S236">
        <v>-999</v>
      </c>
      <c r="T236">
        <v>1787100</v>
      </c>
      <c r="U236">
        <v>1545600</v>
      </c>
      <c r="V236">
        <v>-999</v>
      </c>
      <c r="W236">
        <v>-999</v>
      </c>
      <c r="X236">
        <v>-999</v>
      </c>
      <c r="Y236">
        <v>-999</v>
      </c>
      <c r="Z236">
        <v>-999</v>
      </c>
      <c r="AA236">
        <v>-999</v>
      </c>
      <c r="AB236">
        <v>-999</v>
      </c>
      <c r="AC236">
        <v>-999</v>
      </c>
    </row>
    <row r="237" spans="1:29" x14ac:dyDescent="0.25">
      <c r="A237">
        <v>15</v>
      </c>
      <c r="B237">
        <v>4</v>
      </c>
      <c r="C237">
        <v>1</v>
      </c>
      <c r="D237" t="s">
        <v>22</v>
      </c>
      <c r="E237" t="s">
        <v>327</v>
      </c>
      <c r="F237" t="s">
        <v>331</v>
      </c>
      <c r="G237">
        <v>0.5</v>
      </c>
      <c r="H237">
        <v>8</v>
      </c>
      <c r="I237">
        <v>0.8</v>
      </c>
      <c r="J237">
        <v>0.88235300000000005</v>
      </c>
      <c r="K237">
        <v>0.15</v>
      </c>
      <c r="L237">
        <v>285.10000000000002</v>
      </c>
      <c r="M237">
        <v>373.1</v>
      </c>
      <c r="N237" t="s">
        <v>330</v>
      </c>
    </row>
    <row r="238" spans="1:29" x14ac:dyDescent="0.25">
      <c r="A238">
        <v>15</v>
      </c>
      <c r="B238">
        <v>4</v>
      </c>
      <c r="C238">
        <v>1</v>
      </c>
      <c r="D238" t="s">
        <v>22</v>
      </c>
      <c r="E238" t="s">
        <v>327</v>
      </c>
      <c r="F238" t="s">
        <v>329</v>
      </c>
      <c r="G238">
        <v>0.21912999999999999</v>
      </c>
      <c r="H238">
        <v>0.9325</v>
      </c>
      <c r="I238">
        <v>1.8533000000000001E-2</v>
      </c>
      <c r="J238">
        <v>11.388329000000001</v>
      </c>
      <c r="K238">
        <v>11.388329000000001</v>
      </c>
      <c r="L238">
        <v>11.388329000000001</v>
      </c>
      <c r="M238">
        <v>11.388329000000001</v>
      </c>
      <c r="N238">
        <v>11.388329000000001</v>
      </c>
      <c r="O238">
        <v>11.388329000000001</v>
      </c>
      <c r="P238">
        <v>11.388329000000001</v>
      </c>
      <c r="Q238">
        <v>11.388329000000001</v>
      </c>
      <c r="R238">
        <v>11.388329000000001</v>
      </c>
      <c r="S238">
        <v>11.388329000000001</v>
      </c>
      <c r="T238">
        <v>784045.1</v>
      </c>
      <c r="U238">
        <v>784045.1</v>
      </c>
      <c r="V238">
        <v>784045.1</v>
      </c>
      <c r="W238">
        <v>784045.1</v>
      </c>
      <c r="X238">
        <v>784045.1</v>
      </c>
      <c r="Y238">
        <v>784045.1</v>
      </c>
      <c r="Z238">
        <v>784045.1</v>
      </c>
      <c r="AA238">
        <v>784045.1</v>
      </c>
      <c r="AB238">
        <v>784045.1</v>
      </c>
      <c r="AC238">
        <v>784045.1</v>
      </c>
    </row>
    <row r="239" spans="1:29" x14ac:dyDescent="0.25">
      <c r="A239">
        <v>15</v>
      </c>
      <c r="B239">
        <v>4</v>
      </c>
      <c r="C239">
        <v>1</v>
      </c>
      <c r="D239" t="s">
        <v>22</v>
      </c>
      <c r="E239" t="s">
        <v>327</v>
      </c>
      <c r="F239" t="s">
        <v>328</v>
      </c>
      <c r="G239">
        <v>0.23</v>
      </c>
      <c r="H239">
        <v>0.9</v>
      </c>
      <c r="I239">
        <v>1.47E-2</v>
      </c>
      <c r="J239">
        <v>1.2</v>
      </c>
      <c r="K239">
        <v>0.03</v>
      </c>
      <c r="L239">
        <v>0.15</v>
      </c>
      <c r="M239">
        <v>0.03</v>
      </c>
      <c r="N239">
        <v>0.03</v>
      </c>
      <c r="O239">
        <v>0.03</v>
      </c>
      <c r="P239">
        <v>0.04</v>
      </c>
      <c r="Q239">
        <v>0.04</v>
      </c>
      <c r="R239">
        <v>0.04</v>
      </c>
      <c r="S239">
        <v>0.16</v>
      </c>
      <c r="T239">
        <v>1700000</v>
      </c>
      <c r="U239">
        <v>1206</v>
      </c>
      <c r="V239">
        <v>994000</v>
      </c>
      <c r="W239">
        <v>1206</v>
      </c>
      <c r="X239">
        <v>1206</v>
      </c>
      <c r="Y239">
        <v>1206</v>
      </c>
      <c r="Z239">
        <v>10080</v>
      </c>
      <c r="AA239">
        <v>10080</v>
      </c>
      <c r="AB239">
        <v>10080</v>
      </c>
      <c r="AC239">
        <v>609000</v>
      </c>
    </row>
    <row r="240" spans="1:29" x14ac:dyDescent="0.25">
      <c r="A240">
        <v>15</v>
      </c>
      <c r="B240">
        <v>4</v>
      </c>
      <c r="C240">
        <v>1</v>
      </c>
      <c r="D240" t="s">
        <v>22</v>
      </c>
      <c r="E240" t="s">
        <v>327</v>
      </c>
      <c r="F240" t="s">
        <v>326</v>
      </c>
      <c r="G240">
        <v>0.08</v>
      </c>
      <c r="H240">
        <v>0.95</v>
      </c>
      <c r="I240">
        <v>-999</v>
      </c>
      <c r="J240">
        <v>-999</v>
      </c>
      <c r="K240">
        <v>-999</v>
      </c>
      <c r="L240">
        <v>-999</v>
      </c>
      <c r="M240">
        <v>-999</v>
      </c>
      <c r="N240">
        <v>-999</v>
      </c>
      <c r="O240">
        <v>-999</v>
      </c>
      <c r="P240">
        <v>-999</v>
      </c>
      <c r="Q240">
        <v>-999</v>
      </c>
      <c r="R240">
        <v>-999</v>
      </c>
      <c r="S240">
        <v>-999</v>
      </c>
      <c r="T240">
        <v>-999</v>
      </c>
      <c r="U240">
        <v>-999</v>
      </c>
      <c r="V240">
        <v>-999</v>
      </c>
      <c r="W240">
        <v>-999</v>
      </c>
      <c r="X240">
        <v>-999</v>
      </c>
      <c r="Y240">
        <v>-999</v>
      </c>
      <c r="Z240">
        <v>-999</v>
      </c>
      <c r="AA240">
        <v>-999</v>
      </c>
      <c r="AB240">
        <v>-999</v>
      </c>
      <c r="AC240">
        <v>-999</v>
      </c>
    </row>
    <row r="241" spans="1:29" x14ac:dyDescent="0.25">
      <c r="A241">
        <v>16</v>
      </c>
      <c r="B241">
        <v>1</v>
      </c>
      <c r="C241">
        <v>1</v>
      </c>
      <c r="D241" t="s">
        <v>23</v>
      </c>
      <c r="E241" t="s">
        <v>334</v>
      </c>
      <c r="F241" t="s">
        <v>331</v>
      </c>
      <c r="G241">
        <v>0.5</v>
      </c>
      <c r="H241">
        <v>80</v>
      </c>
      <c r="I241">
        <v>3.2</v>
      </c>
      <c r="J241">
        <v>0.42857099999999998</v>
      </c>
      <c r="K241">
        <v>0.65</v>
      </c>
      <c r="L241">
        <v>290.10000000000002</v>
      </c>
      <c r="M241">
        <v>305.10000000000002</v>
      </c>
      <c r="N241" t="s">
        <v>330</v>
      </c>
    </row>
    <row r="242" spans="1:29" x14ac:dyDescent="0.25">
      <c r="A242">
        <v>16</v>
      </c>
      <c r="B242">
        <v>1</v>
      </c>
      <c r="C242">
        <v>1</v>
      </c>
      <c r="D242" t="s">
        <v>23</v>
      </c>
      <c r="E242" t="s">
        <v>334</v>
      </c>
      <c r="F242" t="s">
        <v>329</v>
      </c>
      <c r="G242">
        <v>0.28639999999999999</v>
      </c>
      <c r="H242">
        <v>0.79639000000000004</v>
      </c>
      <c r="I242">
        <v>2.4760250000000001E-2</v>
      </c>
      <c r="J242">
        <v>2.9849649999999999</v>
      </c>
      <c r="K242">
        <v>3.8165749999999998</v>
      </c>
      <c r="L242">
        <v>6.0326610000000001</v>
      </c>
      <c r="M242">
        <v>3.3704290000000001</v>
      </c>
      <c r="N242">
        <v>3.3704290000000001</v>
      </c>
      <c r="O242">
        <v>0.69452499999999995</v>
      </c>
      <c r="P242">
        <v>3.3704290000000001</v>
      </c>
      <c r="Q242">
        <v>3.3704290000000001</v>
      </c>
      <c r="R242">
        <v>5.4537430000000002</v>
      </c>
      <c r="S242">
        <v>1.2250030000000001</v>
      </c>
      <c r="T242">
        <v>2171511.1</v>
      </c>
      <c r="U242">
        <v>162465.9</v>
      </c>
      <c r="V242">
        <v>942097.3</v>
      </c>
      <c r="W242">
        <v>773208.4</v>
      </c>
      <c r="X242">
        <v>773208.4</v>
      </c>
      <c r="Y242">
        <v>772263.6</v>
      </c>
      <c r="Z242">
        <v>773208.4</v>
      </c>
      <c r="AA242">
        <v>773208.4</v>
      </c>
      <c r="AB242">
        <v>249843</v>
      </c>
      <c r="AC242">
        <v>625538</v>
      </c>
    </row>
    <row r="243" spans="1:29" x14ac:dyDescent="0.25">
      <c r="A243">
        <v>16</v>
      </c>
      <c r="B243">
        <v>1</v>
      </c>
      <c r="C243">
        <v>1</v>
      </c>
      <c r="D243" t="s">
        <v>23</v>
      </c>
      <c r="E243" t="s">
        <v>334</v>
      </c>
      <c r="F243" t="s">
        <v>328</v>
      </c>
      <c r="G243">
        <v>0.14000000000000001</v>
      </c>
      <c r="H243">
        <v>0.91</v>
      </c>
      <c r="I243">
        <v>2.5999999999999999E-2</v>
      </c>
      <c r="J243">
        <v>1.1499999999999999</v>
      </c>
      <c r="K243">
        <v>0.19</v>
      </c>
      <c r="L243">
        <v>3.5999999999999997E-2</v>
      </c>
      <c r="M243">
        <v>3.5999999999999997E-2</v>
      </c>
      <c r="N243">
        <v>3.5999999999999997E-2</v>
      </c>
      <c r="O243">
        <v>0.7</v>
      </c>
      <c r="P243">
        <v>0.7</v>
      </c>
      <c r="Q243">
        <v>0.7</v>
      </c>
      <c r="R243">
        <v>0.7</v>
      </c>
      <c r="S243">
        <v>0.7</v>
      </c>
      <c r="T243">
        <v>1957200</v>
      </c>
      <c r="U243">
        <v>912000</v>
      </c>
      <c r="V243">
        <v>96600</v>
      </c>
      <c r="W243">
        <v>96600</v>
      </c>
      <c r="X243">
        <v>96600</v>
      </c>
      <c r="Y243">
        <v>840000</v>
      </c>
      <c r="Z243">
        <v>840000</v>
      </c>
      <c r="AA243">
        <v>840000</v>
      </c>
      <c r="AB243">
        <v>840000</v>
      </c>
      <c r="AC243">
        <v>840000</v>
      </c>
    </row>
    <row r="244" spans="1:29" x14ac:dyDescent="0.25">
      <c r="A244">
        <v>16</v>
      </c>
      <c r="B244">
        <v>1</v>
      </c>
      <c r="C244">
        <v>1</v>
      </c>
      <c r="D244" t="s">
        <v>23</v>
      </c>
      <c r="E244" t="s">
        <v>334</v>
      </c>
      <c r="F244" t="s">
        <v>326</v>
      </c>
      <c r="G244">
        <v>0.13</v>
      </c>
      <c r="H244">
        <v>0.91</v>
      </c>
      <c r="I244">
        <v>-999</v>
      </c>
      <c r="J244">
        <v>1.67</v>
      </c>
      <c r="K244">
        <v>0.55789999999999995</v>
      </c>
      <c r="L244">
        <v>-999</v>
      </c>
      <c r="M244">
        <v>-999</v>
      </c>
      <c r="N244">
        <v>-999</v>
      </c>
      <c r="O244">
        <v>-999</v>
      </c>
      <c r="P244">
        <v>-999</v>
      </c>
      <c r="Q244">
        <v>-999</v>
      </c>
      <c r="R244">
        <v>-999</v>
      </c>
      <c r="S244">
        <v>-999</v>
      </c>
      <c r="T244">
        <v>2060500</v>
      </c>
      <c r="U244">
        <v>1712300</v>
      </c>
      <c r="V244">
        <v>-999</v>
      </c>
      <c r="W244">
        <v>-999</v>
      </c>
      <c r="X244">
        <v>-999</v>
      </c>
      <c r="Y244">
        <v>-999</v>
      </c>
      <c r="Z244">
        <v>-999</v>
      </c>
      <c r="AA244">
        <v>-999</v>
      </c>
      <c r="AB244">
        <v>-999</v>
      </c>
      <c r="AC244">
        <v>-999</v>
      </c>
    </row>
    <row r="245" spans="1:29" x14ac:dyDescent="0.25">
      <c r="A245">
        <v>16</v>
      </c>
      <c r="B245">
        <v>2</v>
      </c>
      <c r="C245">
        <v>1</v>
      </c>
      <c r="D245" t="s">
        <v>23</v>
      </c>
      <c r="E245" t="s">
        <v>333</v>
      </c>
      <c r="F245" t="s">
        <v>331</v>
      </c>
      <c r="G245">
        <v>0.6</v>
      </c>
      <c r="H245">
        <v>30</v>
      </c>
      <c r="I245">
        <v>1.2</v>
      </c>
      <c r="J245">
        <v>0.42857099999999998</v>
      </c>
      <c r="K245">
        <v>0.65</v>
      </c>
      <c r="L245">
        <v>285.10000000000002</v>
      </c>
      <c r="M245">
        <v>373.1</v>
      </c>
      <c r="N245" t="s">
        <v>330</v>
      </c>
    </row>
    <row r="246" spans="1:29" x14ac:dyDescent="0.25">
      <c r="A246">
        <v>16</v>
      </c>
      <c r="B246">
        <v>2</v>
      </c>
      <c r="C246">
        <v>1</v>
      </c>
      <c r="D246" t="s">
        <v>23</v>
      </c>
      <c r="E246" t="s">
        <v>333</v>
      </c>
      <c r="F246" t="s">
        <v>329</v>
      </c>
      <c r="G246">
        <v>0.28639999999999999</v>
      </c>
      <c r="H246">
        <v>0.79639000000000004</v>
      </c>
      <c r="I246">
        <v>2.4504129999999999E-2</v>
      </c>
      <c r="J246">
        <v>5.5977639999999997</v>
      </c>
      <c r="K246">
        <v>10.340144</v>
      </c>
      <c r="L246">
        <v>12.533306</v>
      </c>
      <c r="M246">
        <v>10.931615000000001</v>
      </c>
      <c r="N246">
        <v>10.931615000000001</v>
      </c>
      <c r="O246">
        <v>4.3316739999999996</v>
      </c>
      <c r="P246">
        <v>10.931615000000001</v>
      </c>
      <c r="Q246">
        <v>10.931615000000001</v>
      </c>
      <c r="R246">
        <v>11.960376999999999</v>
      </c>
      <c r="S246">
        <v>3.856007</v>
      </c>
      <c r="T246">
        <v>2176231.5</v>
      </c>
      <c r="U246">
        <v>145617.29999999999</v>
      </c>
      <c r="V246">
        <v>933397.7</v>
      </c>
      <c r="W246">
        <v>785917.4</v>
      </c>
      <c r="X246">
        <v>785917.4</v>
      </c>
      <c r="Y246">
        <v>785110.8</v>
      </c>
      <c r="Z246">
        <v>785917.4</v>
      </c>
      <c r="AA246">
        <v>785917.4</v>
      </c>
      <c r="AB246">
        <v>233907.7</v>
      </c>
      <c r="AC246">
        <v>614099.30000000005</v>
      </c>
    </row>
    <row r="247" spans="1:29" x14ac:dyDescent="0.25">
      <c r="A247">
        <v>16</v>
      </c>
      <c r="B247">
        <v>2</v>
      </c>
      <c r="C247">
        <v>1</v>
      </c>
      <c r="D247" t="s">
        <v>23</v>
      </c>
      <c r="E247" t="s">
        <v>333</v>
      </c>
      <c r="F247" t="s">
        <v>328</v>
      </c>
      <c r="G247">
        <v>0.23</v>
      </c>
      <c r="H247">
        <v>0.9</v>
      </c>
      <c r="I247">
        <v>1.47E-2</v>
      </c>
      <c r="J247">
        <v>1.2</v>
      </c>
      <c r="K247">
        <v>0.03</v>
      </c>
      <c r="L247">
        <v>0.15</v>
      </c>
      <c r="M247">
        <v>0.03</v>
      </c>
      <c r="N247">
        <v>0.03</v>
      </c>
      <c r="O247">
        <v>0.03</v>
      </c>
      <c r="P247">
        <v>0.04</v>
      </c>
      <c r="Q247">
        <v>0.04</v>
      </c>
      <c r="R247">
        <v>0.04</v>
      </c>
      <c r="S247">
        <v>0.16</v>
      </c>
      <c r="T247">
        <v>1700000</v>
      </c>
      <c r="U247">
        <v>1206</v>
      </c>
      <c r="V247">
        <v>994000</v>
      </c>
      <c r="W247">
        <v>1206</v>
      </c>
      <c r="X247">
        <v>1206</v>
      </c>
      <c r="Y247">
        <v>1206</v>
      </c>
      <c r="Z247">
        <v>10080</v>
      </c>
      <c r="AA247">
        <v>10080</v>
      </c>
      <c r="AB247">
        <v>10080</v>
      </c>
      <c r="AC247">
        <v>609000</v>
      </c>
    </row>
    <row r="248" spans="1:29" x14ac:dyDescent="0.25">
      <c r="A248">
        <v>16</v>
      </c>
      <c r="B248">
        <v>2</v>
      </c>
      <c r="C248">
        <v>1</v>
      </c>
      <c r="D248" t="s">
        <v>23</v>
      </c>
      <c r="E248" t="s">
        <v>333</v>
      </c>
      <c r="F248" t="s">
        <v>326</v>
      </c>
      <c r="G248">
        <v>0.13</v>
      </c>
      <c r="H248">
        <v>0.91</v>
      </c>
      <c r="I248">
        <v>-999</v>
      </c>
      <c r="J248">
        <v>0.64</v>
      </c>
      <c r="K248">
        <v>0.36</v>
      </c>
      <c r="L248">
        <v>-999</v>
      </c>
      <c r="M248">
        <v>-999</v>
      </c>
      <c r="N248">
        <v>-999</v>
      </c>
      <c r="O248">
        <v>-999</v>
      </c>
      <c r="P248">
        <v>-999</v>
      </c>
      <c r="Q248">
        <v>-999</v>
      </c>
      <c r="R248">
        <v>-999</v>
      </c>
      <c r="S248">
        <v>-999</v>
      </c>
      <c r="T248">
        <v>1787100</v>
      </c>
      <c r="U248">
        <v>1545600</v>
      </c>
      <c r="V248">
        <v>-999</v>
      </c>
      <c r="W248">
        <v>-999</v>
      </c>
      <c r="X248">
        <v>-999</v>
      </c>
      <c r="Y248">
        <v>-999</v>
      </c>
      <c r="Z248">
        <v>-999</v>
      </c>
      <c r="AA248">
        <v>-999</v>
      </c>
      <c r="AB248">
        <v>-999</v>
      </c>
      <c r="AC248">
        <v>-999</v>
      </c>
    </row>
    <row r="249" spans="1:29" x14ac:dyDescent="0.25">
      <c r="A249">
        <v>16</v>
      </c>
      <c r="B249">
        <v>3</v>
      </c>
      <c r="C249">
        <v>1</v>
      </c>
      <c r="D249" t="s">
        <v>23</v>
      </c>
      <c r="E249" t="s">
        <v>332</v>
      </c>
      <c r="F249" t="s">
        <v>331</v>
      </c>
      <c r="G249">
        <v>0.5</v>
      </c>
      <c r="H249">
        <v>12</v>
      </c>
      <c r="I249">
        <v>0.8</v>
      </c>
      <c r="J249">
        <v>0.875</v>
      </c>
      <c r="K249">
        <v>0.2</v>
      </c>
      <c r="L249">
        <v>285.10000000000002</v>
      </c>
      <c r="M249">
        <v>373.1</v>
      </c>
      <c r="N249" t="s">
        <v>330</v>
      </c>
    </row>
    <row r="250" spans="1:29" x14ac:dyDescent="0.25">
      <c r="A250">
        <v>16</v>
      </c>
      <c r="B250">
        <v>3</v>
      </c>
      <c r="C250">
        <v>1</v>
      </c>
      <c r="D250" t="s">
        <v>23</v>
      </c>
      <c r="E250" t="s">
        <v>332</v>
      </c>
      <c r="F250" t="s">
        <v>329</v>
      </c>
      <c r="G250">
        <v>0.28639999999999999</v>
      </c>
      <c r="H250">
        <v>0.79639000000000004</v>
      </c>
      <c r="I250">
        <v>2.4504129999999999E-2</v>
      </c>
      <c r="J250">
        <v>5.5977639999999997</v>
      </c>
      <c r="K250">
        <v>10.340144</v>
      </c>
      <c r="L250">
        <v>12.533306</v>
      </c>
      <c r="M250">
        <v>10.931615000000001</v>
      </c>
      <c r="N250">
        <v>10.931615000000001</v>
      </c>
      <c r="O250">
        <v>4.3316739999999996</v>
      </c>
      <c r="P250">
        <v>10.931615000000001</v>
      </c>
      <c r="Q250">
        <v>10.931615000000001</v>
      </c>
      <c r="R250">
        <v>11.960376999999999</v>
      </c>
      <c r="S250">
        <v>3.856007</v>
      </c>
      <c r="T250">
        <v>2176231.5</v>
      </c>
      <c r="U250">
        <v>145617.29999999999</v>
      </c>
      <c r="V250">
        <v>933397.7</v>
      </c>
      <c r="W250">
        <v>785917.4</v>
      </c>
      <c r="X250">
        <v>785917.4</v>
      </c>
      <c r="Y250">
        <v>785110.8</v>
      </c>
      <c r="Z250">
        <v>785917.4</v>
      </c>
      <c r="AA250">
        <v>785917.4</v>
      </c>
      <c r="AB250">
        <v>233907.7</v>
      </c>
      <c r="AC250">
        <v>614099.30000000005</v>
      </c>
    </row>
    <row r="251" spans="1:29" x14ac:dyDescent="0.25">
      <c r="A251">
        <v>16</v>
      </c>
      <c r="B251">
        <v>3</v>
      </c>
      <c r="C251">
        <v>1</v>
      </c>
      <c r="D251" t="s">
        <v>23</v>
      </c>
      <c r="E251" t="s">
        <v>332</v>
      </c>
      <c r="F251" t="s">
        <v>328</v>
      </c>
      <c r="G251">
        <v>0.23</v>
      </c>
      <c r="H251">
        <v>0.9</v>
      </c>
      <c r="I251">
        <v>1.47E-2</v>
      </c>
      <c r="J251">
        <v>1.2</v>
      </c>
      <c r="K251">
        <v>0.03</v>
      </c>
      <c r="L251">
        <v>0.15</v>
      </c>
      <c r="M251">
        <v>0.03</v>
      </c>
      <c r="N251">
        <v>0.03</v>
      </c>
      <c r="O251">
        <v>0.03</v>
      </c>
      <c r="P251">
        <v>0.04</v>
      </c>
      <c r="Q251">
        <v>0.04</v>
      </c>
      <c r="R251">
        <v>0.04</v>
      </c>
      <c r="S251">
        <v>0.16</v>
      </c>
      <c r="T251">
        <v>1700000</v>
      </c>
      <c r="U251">
        <v>1206</v>
      </c>
      <c r="V251">
        <v>994000</v>
      </c>
      <c r="W251">
        <v>1206</v>
      </c>
      <c r="X251">
        <v>1206</v>
      </c>
      <c r="Y251">
        <v>1206</v>
      </c>
      <c r="Z251">
        <v>10080</v>
      </c>
      <c r="AA251">
        <v>10080</v>
      </c>
      <c r="AB251">
        <v>10080</v>
      </c>
      <c r="AC251">
        <v>609000</v>
      </c>
    </row>
    <row r="252" spans="1:29" x14ac:dyDescent="0.25">
      <c r="A252">
        <v>16</v>
      </c>
      <c r="B252">
        <v>3</v>
      </c>
      <c r="C252">
        <v>1</v>
      </c>
      <c r="D252" t="s">
        <v>23</v>
      </c>
      <c r="E252" t="s">
        <v>332</v>
      </c>
      <c r="F252" t="s">
        <v>326</v>
      </c>
      <c r="G252">
        <v>0.08</v>
      </c>
      <c r="H252">
        <v>0.95</v>
      </c>
      <c r="I252">
        <v>-999</v>
      </c>
      <c r="J252">
        <v>-999</v>
      </c>
      <c r="K252">
        <v>-999</v>
      </c>
      <c r="L252">
        <v>-999</v>
      </c>
      <c r="M252">
        <v>-999</v>
      </c>
      <c r="N252">
        <v>-999</v>
      </c>
      <c r="O252">
        <v>-999</v>
      </c>
      <c r="P252">
        <v>-999</v>
      </c>
      <c r="Q252">
        <v>-999</v>
      </c>
      <c r="R252">
        <v>-999</v>
      </c>
      <c r="S252">
        <v>-999</v>
      </c>
      <c r="T252">
        <v>-999</v>
      </c>
      <c r="U252">
        <v>-999</v>
      </c>
      <c r="V252">
        <v>-999</v>
      </c>
      <c r="W252">
        <v>-999</v>
      </c>
      <c r="X252">
        <v>-999</v>
      </c>
      <c r="Y252">
        <v>-999</v>
      </c>
      <c r="Z252">
        <v>-999</v>
      </c>
      <c r="AA252">
        <v>-999</v>
      </c>
      <c r="AB252">
        <v>-999</v>
      </c>
      <c r="AC252">
        <v>-999</v>
      </c>
    </row>
    <row r="253" spans="1:29" x14ac:dyDescent="0.25">
      <c r="A253">
        <v>16</v>
      </c>
      <c r="B253">
        <v>4</v>
      </c>
      <c r="C253">
        <v>1</v>
      </c>
      <c r="D253" t="s">
        <v>23</v>
      </c>
      <c r="E253" t="s">
        <v>327</v>
      </c>
      <c r="F253" t="s">
        <v>331</v>
      </c>
      <c r="G253">
        <v>0.4</v>
      </c>
      <c r="H253">
        <v>8</v>
      </c>
      <c r="I253">
        <v>0.8</v>
      </c>
      <c r="J253">
        <v>1</v>
      </c>
      <c r="K253">
        <v>0.1</v>
      </c>
      <c r="L253">
        <v>285.10000000000002</v>
      </c>
      <c r="M253">
        <v>373.1</v>
      </c>
      <c r="N253" t="s">
        <v>330</v>
      </c>
    </row>
    <row r="254" spans="1:29" x14ac:dyDescent="0.25">
      <c r="A254">
        <v>16</v>
      </c>
      <c r="B254">
        <v>4</v>
      </c>
      <c r="C254">
        <v>1</v>
      </c>
      <c r="D254" t="s">
        <v>23</v>
      </c>
      <c r="E254" t="s">
        <v>327</v>
      </c>
      <c r="F254" t="s">
        <v>329</v>
      </c>
      <c r="G254">
        <v>0.33012999999999998</v>
      </c>
      <c r="H254">
        <v>0.89549999999999996</v>
      </c>
      <c r="I254">
        <v>2.3158000000000002E-2</v>
      </c>
      <c r="J254">
        <v>13.82334</v>
      </c>
      <c r="K254">
        <v>13.82334</v>
      </c>
      <c r="L254">
        <v>13.82334</v>
      </c>
      <c r="M254">
        <v>13.82334</v>
      </c>
      <c r="N254">
        <v>13.82334</v>
      </c>
      <c r="O254">
        <v>13.82334</v>
      </c>
      <c r="P254">
        <v>13.82334</v>
      </c>
      <c r="Q254">
        <v>13.82334</v>
      </c>
      <c r="R254">
        <v>13.82334</v>
      </c>
      <c r="S254">
        <v>13.82334</v>
      </c>
      <c r="T254">
        <v>1409383.7</v>
      </c>
      <c r="U254">
        <v>1409383.7</v>
      </c>
      <c r="V254">
        <v>1409383.7</v>
      </c>
      <c r="W254">
        <v>1409383.7</v>
      </c>
      <c r="X254">
        <v>1409383.7</v>
      </c>
      <c r="Y254">
        <v>1409383.7</v>
      </c>
      <c r="Z254">
        <v>1409383.7</v>
      </c>
      <c r="AA254">
        <v>1409383.7</v>
      </c>
      <c r="AB254">
        <v>1409383.7</v>
      </c>
      <c r="AC254">
        <v>1409383.7</v>
      </c>
    </row>
    <row r="255" spans="1:29" x14ac:dyDescent="0.25">
      <c r="A255">
        <v>16</v>
      </c>
      <c r="B255">
        <v>4</v>
      </c>
      <c r="C255">
        <v>1</v>
      </c>
      <c r="D255" t="s">
        <v>23</v>
      </c>
      <c r="E255" t="s">
        <v>327</v>
      </c>
      <c r="F255" t="s">
        <v>328</v>
      </c>
      <c r="G255">
        <v>0.35</v>
      </c>
      <c r="H255">
        <v>0.9</v>
      </c>
      <c r="I255">
        <v>5.0000000000000001E-3</v>
      </c>
      <c r="J255">
        <v>0.6</v>
      </c>
      <c r="K255">
        <v>0.6</v>
      </c>
      <c r="L255">
        <v>0.6</v>
      </c>
      <c r="M255">
        <v>0.6</v>
      </c>
      <c r="N255">
        <v>0.6</v>
      </c>
      <c r="O255">
        <v>0.6</v>
      </c>
      <c r="P255">
        <v>0.6</v>
      </c>
      <c r="Q255">
        <v>0.6</v>
      </c>
      <c r="R255">
        <v>0.6</v>
      </c>
      <c r="S255">
        <v>68.5</v>
      </c>
      <c r="T255">
        <v>1408000</v>
      </c>
      <c r="U255">
        <v>1408000</v>
      </c>
      <c r="V255">
        <v>1408000</v>
      </c>
      <c r="W255">
        <v>1408000</v>
      </c>
      <c r="X255">
        <v>1408000</v>
      </c>
      <c r="Y255">
        <v>1408000</v>
      </c>
      <c r="Z255">
        <v>1408000</v>
      </c>
      <c r="AA255">
        <v>1408000</v>
      </c>
      <c r="AB255">
        <v>1408000</v>
      </c>
      <c r="AC255">
        <v>2926000</v>
      </c>
    </row>
    <row r="256" spans="1:29" x14ac:dyDescent="0.25">
      <c r="A256">
        <v>16</v>
      </c>
      <c r="B256">
        <v>4</v>
      </c>
      <c r="C256">
        <v>1</v>
      </c>
      <c r="D256" t="s">
        <v>23</v>
      </c>
      <c r="E256" t="s">
        <v>327</v>
      </c>
      <c r="F256" t="s">
        <v>326</v>
      </c>
      <c r="G256">
        <v>0.08</v>
      </c>
      <c r="H256">
        <v>0.95</v>
      </c>
      <c r="I256">
        <v>-999</v>
      </c>
      <c r="J256">
        <v>-999</v>
      </c>
      <c r="K256">
        <v>-999</v>
      </c>
      <c r="L256">
        <v>-999</v>
      </c>
      <c r="M256">
        <v>-999</v>
      </c>
      <c r="N256">
        <v>-999</v>
      </c>
      <c r="O256">
        <v>-999</v>
      </c>
      <c r="P256">
        <v>-999</v>
      </c>
      <c r="Q256">
        <v>-999</v>
      </c>
      <c r="R256">
        <v>-999</v>
      </c>
      <c r="S256">
        <v>-999</v>
      </c>
      <c r="T256">
        <v>-999</v>
      </c>
      <c r="U256">
        <v>-999</v>
      </c>
      <c r="V256">
        <v>-999</v>
      </c>
      <c r="W256">
        <v>-999</v>
      </c>
      <c r="X256">
        <v>-999</v>
      </c>
      <c r="Y256">
        <v>-999</v>
      </c>
      <c r="Z256">
        <v>-999</v>
      </c>
      <c r="AA256">
        <v>-999</v>
      </c>
      <c r="AB256">
        <v>-999</v>
      </c>
      <c r="AC256">
        <v>-999</v>
      </c>
    </row>
    <row r="257" spans="1:29" x14ac:dyDescent="0.25">
      <c r="A257">
        <v>17</v>
      </c>
      <c r="B257">
        <v>1</v>
      </c>
      <c r="C257">
        <v>1</v>
      </c>
      <c r="D257" t="s">
        <v>24</v>
      </c>
      <c r="E257" t="s">
        <v>342</v>
      </c>
      <c r="F257" t="s">
        <v>331</v>
      </c>
      <c r="G257">
        <v>0.6</v>
      </c>
      <c r="H257">
        <v>120</v>
      </c>
      <c r="I257">
        <v>4.8</v>
      </c>
      <c r="J257">
        <v>0.25</v>
      </c>
      <c r="K257">
        <v>0.8</v>
      </c>
      <c r="L257">
        <v>292.10000000000002</v>
      </c>
      <c r="M257">
        <v>305.10000000000002</v>
      </c>
      <c r="N257" t="s">
        <v>330</v>
      </c>
    </row>
    <row r="258" spans="1:29" x14ac:dyDescent="0.25">
      <c r="A258">
        <v>17</v>
      </c>
      <c r="B258">
        <v>1</v>
      </c>
      <c r="C258">
        <v>1</v>
      </c>
      <c r="D258" t="s">
        <v>24</v>
      </c>
      <c r="E258" t="s">
        <v>342</v>
      </c>
      <c r="F258" t="s">
        <v>329</v>
      </c>
      <c r="G258">
        <v>0.21659999999999999</v>
      </c>
      <c r="H258">
        <v>0.90080000000000005</v>
      </c>
      <c r="I258">
        <v>3.1833500000000001E-2</v>
      </c>
      <c r="J258">
        <v>1.994192</v>
      </c>
      <c r="K258">
        <v>4.287744</v>
      </c>
      <c r="L258">
        <v>4.2683590000000002</v>
      </c>
      <c r="M258">
        <v>3.2904469999999999</v>
      </c>
      <c r="N258">
        <v>3.0502669999999998</v>
      </c>
      <c r="O258">
        <v>0.75671500000000003</v>
      </c>
      <c r="P258">
        <v>3.0502669999999998</v>
      </c>
      <c r="Q258">
        <v>3.2896510000000001</v>
      </c>
      <c r="R258">
        <v>3.2727659999999998</v>
      </c>
      <c r="S258">
        <v>1.0799989999999999</v>
      </c>
      <c r="T258">
        <v>2118010</v>
      </c>
      <c r="U258">
        <v>2118499.9</v>
      </c>
      <c r="V258">
        <v>2133802</v>
      </c>
      <c r="W258">
        <v>95882.6</v>
      </c>
      <c r="X258">
        <v>777056.1</v>
      </c>
      <c r="Y258">
        <v>776566.2</v>
      </c>
      <c r="Z258">
        <v>777056.1</v>
      </c>
      <c r="AA258">
        <v>134966.39999999999</v>
      </c>
      <c r="AB258">
        <v>121896</v>
      </c>
      <c r="AC258">
        <v>617575.5</v>
      </c>
    </row>
    <row r="259" spans="1:29" x14ac:dyDescent="0.25">
      <c r="A259">
        <v>17</v>
      </c>
      <c r="B259">
        <v>1</v>
      </c>
      <c r="C259">
        <v>1</v>
      </c>
      <c r="D259" t="s">
        <v>24</v>
      </c>
      <c r="E259" t="s">
        <v>342</v>
      </c>
      <c r="F259" t="s">
        <v>328</v>
      </c>
      <c r="G259">
        <v>0.14000000000000001</v>
      </c>
      <c r="H259">
        <v>0.91</v>
      </c>
      <c r="I259">
        <v>2.5999999999999999E-2</v>
      </c>
      <c r="J259">
        <v>1.1499999999999999</v>
      </c>
      <c r="K259">
        <v>0.19</v>
      </c>
      <c r="L259">
        <v>3.5999999999999997E-2</v>
      </c>
      <c r="M259">
        <v>3.5999999999999997E-2</v>
      </c>
      <c r="N259">
        <v>3.5999999999999997E-2</v>
      </c>
      <c r="O259">
        <v>0.7</v>
      </c>
      <c r="P259">
        <v>0.7</v>
      </c>
      <c r="Q259">
        <v>0.7</v>
      </c>
      <c r="R259">
        <v>0.7</v>
      </c>
      <c r="S259">
        <v>0.7</v>
      </c>
      <c r="T259">
        <v>1957200</v>
      </c>
      <c r="U259">
        <v>912000</v>
      </c>
      <c r="V259">
        <v>96600</v>
      </c>
      <c r="W259">
        <v>96600</v>
      </c>
      <c r="X259">
        <v>96600</v>
      </c>
      <c r="Y259">
        <v>840000</v>
      </c>
      <c r="Z259">
        <v>840000</v>
      </c>
      <c r="AA259">
        <v>840000</v>
      </c>
      <c r="AB259">
        <v>840000</v>
      </c>
      <c r="AC259">
        <v>840000</v>
      </c>
    </row>
    <row r="260" spans="1:29" x14ac:dyDescent="0.25">
      <c r="A260">
        <v>17</v>
      </c>
      <c r="B260">
        <v>1</v>
      </c>
      <c r="C260">
        <v>1</v>
      </c>
      <c r="D260" t="s">
        <v>24</v>
      </c>
      <c r="E260" t="s">
        <v>342</v>
      </c>
      <c r="F260" t="s">
        <v>326</v>
      </c>
      <c r="G260">
        <v>0.23</v>
      </c>
      <c r="H260">
        <v>0.88</v>
      </c>
      <c r="I260">
        <v>-999</v>
      </c>
      <c r="J260">
        <v>1.9</v>
      </c>
      <c r="K260">
        <v>0.56000000000000005</v>
      </c>
      <c r="L260">
        <v>0.36</v>
      </c>
      <c r="M260">
        <v>-999</v>
      </c>
      <c r="N260">
        <v>-999</v>
      </c>
      <c r="O260">
        <v>-999</v>
      </c>
      <c r="P260">
        <v>-999</v>
      </c>
      <c r="Q260">
        <v>-999</v>
      </c>
      <c r="R260">
        <v>-999</v>
      </c>
      <c r="S260">
        <v>-999</v>
      </c>
      <c r="T260">
        <v>2100000</v>
      </c>
      <c r="U260">
        <v>1773000</v>
      </c>
      <c r="V260">
        <v>1545600</v>
      </c>
      <c r="W260">
        <v>-999</v>
      </c>
      <c r="X260">
        <v>-999</v>
      </c>
      <c r="Y260">
        <v>-999</v>
      </c>
      <c r="Z260">
        <v>-999</v>
      </c>
      <c r="AA260">
        <v>-999</v>
      </c>
      <c r="AB260">
        <v>-999</v>
      </c>
      <c r="AC260">
        <v>-999</v>
      </c>
    </row>
    <row r="261" spans="1:29" x14ac:dyDescent="0.25">
      <c r="A261">
        <v>17</v>
      </c>
      <c r="B261">
        <v>2</v>
      </c>
      <c r="C261">
        <v>1</v>
      </c>
      <c r="D261" t="s">
        <v>24</v>
      </c>
      <c r="E261" t="s">
        <v>341</v>
      </c>
      <c r="F261" t="s">
        <v>331</v>
      </c>
      <c r="G261">
        <v>0.5</v>
      </c>
      <c r="H261">
        <v>40</v>
      </c>
      <c r="I261">
        <v>1.6</v>
      </c>
      <c r="J261">
        <v>0.375</v>
      </c>
      <c r="K261">
        <v>0.6</v>
      </c>
      <c r="L261">
        <v>290.10000000000002</v>
      </c>
      <c r="M261">
        <v>310.10000000000002</v>
      </c>
      <c r="N261" t="s">
        <v>330</v>
      </c>
    </row>
    <row r="262" spans="1:29" x14ac:dyDescent="0.25">
      <c r="A262">
        <v>17</v>
      </c>
      <c r="B262">
        <v>2</v>
      </c>
      <c r="C262">
        <v>1</v>
      </c>
      <c r="D262" t="s">
        <v>24</v>
      </c>
      <c r="E262" t="s">
        <v>341</v>
      </c>
      <c r="F262" t="s">
        <v>329</v>
      </c>
      <c r="G262">
        <v>0.21659999999999999</v>
      </c>
      <c r="H262">
        <v>0.90080000000000005</v>
      </c>
      <c r="I262">
        <v>3.1833500000000001E-2</v>
      </c>
      <c r="J262">
        <v>1.994192</v>
      </c>
      <c r="K262">
        <v>4.287744</v>
      </c>
      <c r="L262">
        <v>4.2683590000000002</v>
      </c>
      <c r="M262">
        <v>3.2904469999999999</v>
      </c>
      <c r="N262">
        <v>3.0502669999999998</v>
      </c>
      <c r="O262">
        <v>0.75671500000000003</v>
      </c>
      <c r="P262">
        <v>3.0502669999999998</v>
      </c>
      <c r="Q262">
        <v>3.2896510000000001</v>
      </c>
      <c r="R262">
        <v>3.2727659999999998</v>
      </c>
      <c r="S262">
        <v>1.0799989999999999</v>
      </c>
      <c r="T262">
        <v>2118010</v>
      </c>
      <c r="U262">
        <v>2118499.9</v>
      </c>
      <c r="V262">
        <v>2133802</v>
      </c>
      <c r="W262">
        <v>95882.6</v>
      </c>
      <c r="X262">
        <v>777056.1</v>
      </c>
      <c r="Y262">
        <v>776566.2</v>
      </c>
      <c r="Z262">
        <v>777056.1</v>
      </c>
      <c r="AA262">
        <v>134966.39999999999</v>
      </c>
      <c r="AB262">
        <v>121896</v>
      </c>
      <c r="AC262">
        <v>617575.5</v>
      </c>
    </row>
    <row r="263" spans="1:29" x14ac:dyDescent="0.25">
      <c r="A263">
        <v>17</v>
      </c>
      <c r="B263">
        <v>2</v>
      </c>
      <c r="C263">
        <v>1</v>
      </c>
      <c r="D263" t="s">
        <v>24</v>
      </c>
      <c r="E263" t="s">
        <v>341</v>
      </c>
      <c r="F263" t="s">
        <v>328</v>
      </c>
      <c r="G263">
        <v>0.14000000000000001</v>
      </c>
      <c r="H263">
        <v>0.91</v>
      </c>
      <c r="I263">
        <v>2.5999999999999999E-2</v>
      </c>
      <c r="J263">
        <v>1.1499999999999999</v>
      </c>
      <c r="K263">
        <v>0.19</v>
      </c>
      <c r="L263">
        <v>3.5999999999999997E-2</v>
      </c>
      <c r="M263">
        <v>3.5999999999999997E-2</v>
      </c>
      <c r="N263">
        <v>3.5999999999999997E-2</v>
      </c>
      <c r="O263">
        <v>0.7</v>
      </c>
      <c r="P263">
        <v>0.7</v>
      </c>
      <c r="Q263">
        <v>0.7</v>
      </c>
      <c r="R263">
        <v>0.7</v>
      </c>
      <c r="S263">
        <v>0.7</v>
      </c>
      <c r="T263">
        <v>1957200</v>
      </c>
      <c r="U263">
        <v>912000</v>
      </c>
      <c r="V263">
        <v>96600</v>
      </c>
      <c r="W263">
        <v>96600</v>
      </c>
      <c r="X263">
        <v>96600</v>
      </c>
      <c r="Y263">
        <v>840000</v>
      </c>
      <c r="Z263">
        <v>840000</v>
      </c>
      <c r="AA263">
        <v>840000</v>
      </c>
      <c r="AB263">
        <v>840000</v>
      </c>
      <c r="AC263">
        <v>840000</v>
      </c>
    </row>
    <row r="264" spans="1:29" x14ac:dyDescent="0.25">
      <c r="A264">
        <v>17</v>
      </c>
      <c r="B264">
        <v>2</v>
      </c>
      <c r="C264">
        <v>1</v>
      </c>
      <c r="D264" t="s">
        <v>24</v>
      </c>
      <c r="E264" t="s">
        <v>341</v>
      </c>
      <c r="F264" t="s">
        <v>326</v>
      </c>
      <c r="G264">
        <v>0.23</v>
      </c>
      <c r="H264">
        <v>0.88</v>
      </c>
      <c r="I264">
        <v>-999</v>
      </c>
      <c r="J264">
        <v>1.9</v>
      </c>
      <c r="K264">
        <v>0.56000000000000005</v>
      </c>
      <c r="L264">
        <v>0.36</v>
      </c>
      <c r="M264">
        <v>-999</v>
      </c>
      <c r="N264">
        <v>-999</v>
      </c>
      <c r="O264">
        <v>-999</v>
      </c>
      <c r="P264">
        <v>-999</v>
      </c>
      <c r="Q264">
        <v>-999</v>
      </c>
      <c r="R264">
        <v>-999</v>
      </c>
      <c r="S264">
        <v>-999</v>
      </c>
      <c r="T264">
        <v>2100000</v>
      </c>
      <c r="U264">
        <v>1773000</v>
      </c>
      <c r="V264">
        <v>1545600</v>
      </c>
      <c r="W264">
        <v>-999</v>
      </c>
      <c r="X264">
        <v>-999</v>
      </c>
      <c r="Y264">
        <v>-999</v>
      </c>
      <c r="Z264">
        <v>-999</v>
      </c>
      <c r="AA264">
        <v>-999</v>
      </c>
      <c r="AB264">
        <v>-999</v>
      </c>
      <c r="AC264">
        <v>-999</v>
      </c>
    </row>
    <row r="265" spans="1:29" x14ac:dyDescent="0.25">
      <c r="A265">
        <v>17</v>
      </c>
      <c r="B265">
        <v>3</v>
      </c>
      <c r="C265">
        <v>1</v>
      </c>
      <c r="D265" t="s">
        <v>24</v>
      </c>
      <c r="E265" t="s">
        <v>340</v>
      </c>
      <c r="F265" t="s">
        <v>331</v>
      </c>
      <c r="G265">
        <v>0.5</v>
      </c>
      <c r="H265">
        <v>12</v>
      </c>
      <c r="I265">
        <v>0.48</v>
      </c>
      <c r="J265">
        <v>0.69230800000000003</v>
      </c>
      <c r="K265">
        <v>0.35</v>
      </c>
      <c r="L265">
        <v>290.10000000000002</v>
      </c>
      <c r="M265">
        <v>310.10000000000002</v>
      </c>
      <c r="N265" t="s">
        <v>330</v>
      </c>
    </row>
    <row r="266" spans="1:29" x14ac:dyDescent="0.25">
      <c r="A266">
        <v>17</v>
      </c>
      <c r="B266">
        <v>3</v>
      </c>
      <c r="C266">
        <v>1</v>
      </c>
      <c r="D266" t="s">
        <v>24</v>
      </c>
      <c r="E266" t="s">
        <v>340</v>
      </c>
      <c r="F266" t="s">
        <v>329</v>
      </c>
      <c r="G266">
        <v>0.21659999999999999</v>
      </c>
      <c r="H266">
        <v>0.90080000000000005</v>
      </c>
      <c r="I266">
        <v>3.1833500000000001E-2</v>
      </c>
      <c r="J266">
        <v>1.994192</v>
      </c>
      <c r="K266">
        <v>4.287744</v>
      </c>
      <c r="L266">
        <v>4.2683590000000002</v>
      </c>
      <c r="M266">
        <v>3.2904469999999999</v>
      </c>
      <c r="N266">
        <v>3.0502669999999998</v>
      </c>
      <c r="O266">
        <v>0.75671500000000003</v>
      </c>
      <c r="P266">
        <v>3.0502669999999998</v>
      </c>
      <c r="Q266">
        <v>3.2896510000000001</v>
      </c>
      <c r="R266">
        <v>3.2727659999999998</v>
      </c>
      <c r="S266">
        <v>1.0799989999999999</v>
      </c>
      <c r="T266">
        <v>2118010</v>
      </c>
      <c r="U266">
        <v>2118499.9</v>
      </c>
      <c r="V266">
        <v>2133802</v>
      </c>
      <c r="W266">
        <v>95882.6</v>
      </c>
      <c r="X266">
        <v>777056.1</v>
      </c>
      <c r="Y266">
        <v>776566.2</v>
      </c>
      <c r="Z266">
        <v>777056.1</v>
      </c>
      <c r="AA266">
        <v>134966.39999999999</v>
      </c>
      <c r="AB266">
        <v>121896</v>
      </c>
      <c r="AC266">
        <v>617575.5</v>
      </c>
    </row>
    <row r="267" spans="1:29" x14ac:dyDescent="0.25">
      <c r="A267">
        <v>17</v>
      </c>
      <c r="B267">
        <v>3</v>
      </c>
      <c r="C267">
        <v>1</v>
      </c>
      <c r="D267" t="s">
        <v>24</v>
      </c>
      <c r="E267" t="s">
        <v>340</v>
      </c>
      <c r="F267" t="s">
        <v>328</v>
      </c>
      <c r="G267">
        <v>0.14000000000000001</v>
      </c>
      <c r="H267">
        <v>0.91</v>
      </c>
      <c r="I267">
        <v>2.5999999999999999E-2</v>
      </c>
      <c r="J267">
        <v>1.1499999999999999</v>
      </c>
      <c r="K267">
        <v>0.19</v>
      </c>
      <c r="L267">
        <v>3.5999999999999997E-2</v>
      </c>
      <c r="M267">
        <v>3.5999999999999997E-2</v>
      </c>
      <c r="N267">
        <v>3.5999999999999997E-2</v>
      </c>
      <c r="O267">
        <v>0.7</v>
      </c>
      <c r="P267">
        <v>0.7</v>
      </c>
      <c r="Q267">
        <v>0.7</v>
      </c>
      <c r="R267">
        <v>0.7</v>
      </c>
      <c r="S267">
        <v>0.7</v>
      </c>
      <c r="T267">
        <v>1957200</v>
      </c>
      <c r="U267">
        <v>912000</v>
      </c>
      <c r="V267">
        <v>96600</v>
      </c>
      <c r="W267">
        <v>96600</v>
      </c>
      <c r="X267">
        <v>96600</v>
      </c>
      <c r="Y267">
        <v>840000</v>
      </c>
      <c r="Z267">
        <v>840000</v>
      </c>
      <c r="AA267">
        <v>840000</v>
      </c>
      <c r="AB267">
        <v>840000</v>
      </c>
      <c r="AC267">
        <v>840000</v>
      </c>
    </row>
    <row r="268" spans="1:29" x14ac:dyDescent="0.25">
      <c r="A268">
        <v>17</v>
      </c>
      <c r="B268">
        <v>3</v>
      </c>
      <c r="C268">
        <v>1</v>
      </c>
      <c r="D268" t="s">
        <v>24</v>
      </c>
      <c r="E268" t="s">
        <v>340</v>
      </c>
      <c r="F268" t="s">
        <v>326</v>
      </c>
      <c r="G268">
        <v>0.13</v>
      </c>
      <c r="H268">
        <v>0.91</v>
      </c>
      <c r="I268">
        <v>-999</v>
      </c>
      <c r="J268">
        <v>1.67</v>
      </c>
      <c r="K268">
        <v>0.55789999999999995</v>
      </c>
      <c r="L268">
        <v>-999</v>
      </c>
      <c r="M268">
        <v>-999</v>
      </c>
      <c r="N268">
        <v>-999</v>
      </c>
      <c r="O268">
        <v>-999</v>
      </c>
      <c r="P268">
        <v>-999</v>
      </c>
      <c r="Q268">
        <v>-999</v>
      </c>
      <c r="R268">
        <v>-999</v>
      </c>
      <c r="S268">
        <v>-999</v>
      </c>
      <c r="T268">
        <v>2060500</v>
      </c>
      <c r="U268">
        <v>1712300</v>
      </c>
      <c r="V268">
        <v>-999</v>
      </c>
      <c r="W268">
        <v>-999</v>
      </c>
      <c r="X268">
        <v>-999</v>
      </c>
      <c r="Y268">
        <v>-999</v>
      </c>
      <c r="Z268">
        <v>-999</v>
      </c>
      <c r="AA268">
        <v>-999</v>
      </c>
      <c r="AB268">
        <v>-999</v>
      </c>
      <c r="AC268">
        <v>-999</v>
      </c>
    </row>
    <row r="269" spans="1:29" x14ac:dyDescent="0.25">
      <c r="A269">
        <v>17</v>
      </c>
      <c r="B269">
        <v>4</v>
      </c>
      <c r="C269">
        <v>1</v>
      </c>
      <c r="D269" t="s">
        <v>24</v>
      </c>
      <c r="E269" t="s">
        <v>339</v>
      </c>
      <c r="F269" t="s">
        <v>331</v>
      </c>
      <c r="G269">
        <v>0.5</v>
      </c>
      <c r="H269">
        <v>8</v>
      </c>
      <c r="I269">
        <v>0.4</v>
      </c>
      <c r="J269">
        <v>0.875</v>
      </c>
      <c r="K269">
        <v>0.2</v>
      </c>
      <c r="L269">
        <v>290.10000000000002</v>
      </c>
      <c r="M269">
        <v>310.10000000000002</v>
      </c>
      <c r="N269" t="s">
        <v>330</v>
      </c>
    </row>
    <row r="270" spans="1:29" x14ac:dyDescent="0.25">
      <c r="A270">
        <v>17</v>
      </c>
      <c r="B270">
        <v>4</v>
      </c>
      <c r="C270">
        <v>1</v>
      </c>
      <c r="D270" t="s">
        <v>24</v>
      </c>
      <c r="E270" t="s">
        <v>339</v>
      </c>
      <c r="F270" t="s">
        <v>329</v>
      </c>
      <c r="G270">
        <v>0.33239999999999997</v>
      </c>
      <c r="H270">
        <v>0.85260000000000002</v>
      </c>
      <c r="I270">
        <v>1.0364999999999999E-2</v>
      </c>
      <c r="J270">
        <v>0.89340399999999998</v>
      </c>
      <c r="K270">
        <v>0.83138000000000001</v>
      </c>
      <c r="L270">
        <v>0.103294</v>
      </c>
      <c r="M270">
        <v>8.0076999999999995E-2</v>
      </c>
      <c r="N270">
        <v>0.14973</v>
      </c>
      <c r="O270">
        <v>0.14973</v>
      </c>
      <c r="P270">
        <v>0.14973</v>
      </c>
      <c r="Q270">
        <v>0.14973</v>
      </c>
      <c r="R270">
        <v>0.906671</v>
      </c>
      <c r="S270">
        <v>0.906671</v>
      </c>
      <c r="T270">
        <v>1064223.7</v>
      </c>
      <c r="U270">
        <v>207832.1</v>
      </c>
      <c r="V270">
        <v>911978.3</v>
      </c>
      <c r="W270">
        <v>164648.79999999999</v>
      </c>
      <c r="X270">
        <v>592634.30000000005</v>
      </c>
      <c r="Y270">
        <v>592634.30000000005</v>
      </c>
      <c r="Z270">
        <v>592634.30000000005</v>
      </c>
      <c r="AA270">
        <v>592634.30000000005</v>
      </c>
      <c r="AB270">
        <v>643094.9</v>
      </c>
      <c r="AC270">
        <v>643094.9</v>
      </c>
    </row>
    <row r="271" spans="1:29" x14ac:dyDescent="0.25">
      <c r="A271">
        <v>17</v>
      </c>
      <c r="B271">
        <v>4</v>
      </c>
      <c r="C271">
        <v>1</v>
      </c>
      <c r="D271" t="s">
        <v>24</v>
      </c>
      <c r="E271" t="s">
        <v>339</v>
      </c>
      <c r="F271" t="s">
        <v>328</v>
      </c>
      <c r="G271">
        <v>0.14000000000000001</v>
      </c>
      <c r="H271">
        <v>0.91</v>
      </c>
      <c r="I271">
        <v>1.4200000000000001E-2</v>
      </c>
      <c r="J271">
        <v>1.1499999999999999</v>
      </c>
      <c r="K271">
        <v>0.15</v>
      </c>
      <c r="L271">
        <v>0.15</v>
      </c>
      <c r="M271">
        <v>0.03</v>
      </c>
      <c r="N271">
        <v>0.03</v>
      </c>
      <c r="O271">
        <v>0.03</v>
      </c>
      <c r="P271">
        <v>0.04</v>
      </c>
      <c r="Q271">
        <v>0.04</v>
      </c>
      <c r="R271">
        <v>0.04</v>
      </c>
      <c r="S271">
        <v>0.16</v>
      </c>
      <c r="T271">
        <v>1957200</v>
      </c>
      <c r="U271">
        <v>994000</v>
      </c>
      <c r="V271">
        <v>994000</v>
      </c>
      <c r="W271">
        <v>1206</v>
      </c>
      <c r="X271">
        <v>1206</v>
      </c>
      <c r="Y271">
        <v>1206</v>
      </c>
      <c r="Z271">
        <v>10080</v>
      </c>
      <c r="AA271">
        <v>10080</v>
      </c>
      <c r="AB271">
        <v>10080</v>
      </c>
      <c r="AC271">
        <v>609000</v>
      </c>
    </row>
    <row r="272" spans="1:29" x14ac:dyDescent="0.25">
      <c r="A272">
        <v>17</v>
      </c>
      <c r="B272">
        <v>4</v>
      </c>
      <c r="C272">
        <v>1</v>
      </c>
      <c r="D272" t="s">
        <v>24</v>
      </c>
      <c r="E272" t="s">
        <v>339</v>
      </c>
      <c r="F272" t="s">
        <v>326</v>
      </c>
      <c r="G272">
        <v>0.13</v>
      </c>
      <c r="H272">
        <v>0.91</v>
      </c>
      <c r="I272">
        <v>-999</v>
      </c>
      <c r="J272">
        <v>1.67</v>
      </c>
      <c r="K272">
        <v>0.55789999999999995</v>
      </c>
      <c r="L272">
        <v>-999</v>
      </c>
      <c r="M272">
        <v>-999</v>
      </c>
      <c r="N272">
        <v>-999</v>
      </c>
      <c r="O272">
        <v>-999</v>
      </c>
      <c r="P272">
        <v>-999</v>
      </c>
      <c r="Q272">
        <v>-999</v>
      </c>
      <c r="R272">
        <v>-999</v>
      </c>
      <c r="S272">
        <v>-999</v>
      </c>
      <c r="T272">
        <v>2060500</v>
      </c>
      <c r="U272">
        <v>1712300</v>
      </c>
      <c r="V272">
        <v>-999</v>
      </c>
      <c r="W272">
        <v>-999</v>
      </c>
      <c r="X272">
        <v>-999</v>
      </c>
      <c r="Y272">
        <v>-999</v>
      </c>
      <c r="Z272">
        <v>-999</v>
      </c>
      <c r="AA272">
        <v>-999</v>
      </c>
      <c r="AB272">
        <v>-999</v>
      </c>
      <c r="AC272">
        <v>-999</v>
      </c>
    </row>
    <row r="273" spans="1:29" x14ac:dyDescent="0.25">
      <c r="A273">
        <v>18</v>
      </c>
      <c r="B273">
        <v>1</v>
      </c>
      <c r="C273">
        <v>1</v>
      </c>
      <c r="D273" t="s">
        <v>25</v>
      </c>
      <c r="E273" t="s">
        <v>342</v>
      </c>
      <c r="F273" t="s">
        <v>331</v>
      </c>
      <c r="G273">
        <v>0.6</v>
      </c>
      <c r="H273">
        <v>160</v>
      </c>
      <c r="I273">
        <v>6.4</v>
      </c>
      <c r="J273">
        <v>0.2</v>
      </c>
      <c r="K273">
        <v>0.75</v>
      </c>
      <c r="L273">
        <v>292.10000000000002</v>
      </c>
      <c r="M273">
        <v>305.10000000000002</v>
      </c>
      <c r="N273" t="s">
        <v>330</v>
      </c>
    </row>
    <row r="274" spans="1:29" x14ac:dyDescent="0.25">
      <c r="A274">
        <v>18</v>
      </c>
      <c r="B274">
        <v>1</v>
      </c>
      <c r="C274">
        <v>1</v>
      </c>
      <c r="D274" t="s">
        <v>25</v>
      </c>
      <c r="E274" t="s">
        <v>342</v>
      </c>
      <c r="F274" t="s">
        <v>329</v>
      </c>
      <c r="G274">
        <v>0.21659999999999999</v>
      </c>
      <c r="H274">
        <v>0.90080000000000005</v>
      </c>
      <c r="I274">
        <v>3.1833500000000001E-2</v>
      </c>
      <c r="J274">
        <v>1.994192</v>
      </c>
      <c r="K274">
        <v>4.287744</v>
      </c>
      <c r="L274">
        <v>4.2683590000000002</v>
      </c>
      <c r="M274">
        <v>3.2904469999999999</v>
      </c>
      <c r="N274">
        <v>3.0502669999999998</v>
      </c>
      <c r="O274">
        <v>0.75671500000000003</v>
      </c>
      <c r="P274">
        <v>3.0502669999999998</v>
      </c>
      <c r="Q274">
        <v>3.2896510000000001</v>
      </c>
      <c r="R274">
        <v>3.2727659999999998</v>
      </c>
      <c r="S274">
        <v>1.0799989999999999</v>
      </c>
      <c r="T274">
        <v>2118010</v>
      </c>
      <c r="U274">
        <v>2118499.9</v>
      </c>
      <c r="V274">
        <v>2133802</v>
      </c>
      <c r="W274">
        <v>95882.6</v>
      </c>
      <c r="X274">
        <v>777056.1</v>
      </c>
      <c r="Y274">
        <v>776566.2</v>
      </c>
      <c r="Z274">
        <v>777056.1</v>
      </c>
      <c r="AA274">
        <v>134966.39999999999</v>
      </c>
      <c r="AB274">
        <v>121896</v>
      </c>
      <c r="AC274">
        <v>617575.5</v>
      </c>
    </row>
    <row r="275" spans="1:29" x14ac:dyDescent="0.25">
      <c r="A275">
        <v>18</v>
      </c>
      <c r="B275">
        <v>1</v>
      </c>
      <c r="C275">
        <v>1</v>
      </c>
      <c r="D275" t="s">
        <v>25</v>
      </c>
      <c r="E275" t="s">
        <v>342</v>
      </c>
      <c r="F275" t="s">
        <v>328</v>
      </c>
      <c r="G275">
        <v>0.14000000000000001</v>
      </c>
      <c r="H275">
        <v>0.91</v>
      </c>
      <c r="I275">
        <v>2.5999999999999999E-2</v>
      </c>
      <c r="J275">
        <v>1.1499999999999999</v>
      </c>
      <c r="K275">
        <v>0.19</v>
      </c>
      <c r="L275">
        <v>3.5999999999999997E-2</v>
      </c>
      <c r="M275">
        <v>3.5999999999999997E-2</v>
      </c>
      <c r="N275">
        <v>3.5999999999999997E-2</v>
      </c>
      <c r="O275">
        <v>0.7</v>
      </c>
      <c r="P275">
        <v>0.7</v>
      </c>
      <c r="Q275">
        <v>0.7</v>
      </c>
      <c r="R275">
        <v>0.7</v>
      </c>
      <c r="S275">
        <v>0.7</v>
      </c>
      <c r="T275">
        <v>1957200</v>
      </c>
      <c r="U275">
        <v>912000</v>
      </c>
      <c r="V275">
        <v>96600</v>
      </c>
      <c r="W275">
        <v>96600</v>
      </c>
      <c r="X275">
        <v>96600</v>
      </c>
      <c r="Y275">
        <v>840000</v>
      </c>
      <c r="Z275">
        <v>840000</v>
      </c>
      <c r="AA275">
        <v>840000</v>
      </c>
      <c r="AB275">
        <v>840000</v>
      </c>
      <c r="AC275">
        <v>840000</v>
      </c>
    </row>
    <row r="276" spans="1:29" x14ac:dyDescent="0.25">
      <c r="A276">
        <v>18</v>
      </c>
      <c r="B276">
        <v>1</v>
      </c>
      <c r="C276">
        <v>1</v>
      </c>
      <c r="D276" t="s">
        <v>25</v>
      </c>
      <c r="E276" t="s">
        <v>342</v>
      </c>
      <c r="F276" t="s">
        <v>326</v>
      </c>
      <c r="G276">
        <v>0.23</v>
      </c>
      <c r="H276">
        <v>0.88</v>
      </c>
      <c r="I276">
        <v>-999</v>
      </c>
      <c r="J276">
        <v>1.9</v>
      </c>
      <c r="K276">
        <v>0.56000000000000005</v>
      </c>
      <c r="L276">
        <v>0.36</v>
      </c>
      <c r="M276">
        <v>-999</v>
      </c>
      <c r="N276">
        <v>-999</v>
      </c>
      <c r="O276">
        <v>-999</v>
      </c>
      <c r="P276">
        <v>-999</v>
      </c>
      <c r="Q276">
        <v>-999</v>
      </c>
      <c r="R276">
        <v>-999</v>
      </c>
      <c r="S276">
        <v>-999</v>
      </c>
      <c r="T276">
        <v>2100000</v>
      </c>
      <c r="U276">
        <v>1773000</v>
      </c>
      <c r="V276">
        <v>1545600</v>
      </c>
      <c r="W276">
        <v>-999</v>
      </c>
      <c r="X276">
        <v>-999</v>
      </c>
      <c r="Y276">
        <v>-999</v>
      </c>
      <c r="Z276">
        <v>-999</v>
      </c>
      <c r="AA276">
        <v>-999</v>
      </c>
      <c r="AB276">
        <v>-999</v>
      </c>
      <c r="AC276">
        <v>-999</v>
      </c>
    </row>
    <row r="277" spans="1:29" x14ac:dyDescent="0.25">
      <c r="A277">
        <v>18</v>
      </c>
      <c r="B277">
        <v>2</v>
      </c>
      <c r="C277">
        <v>1</v>
      </c>
      <c r="D277" t="s">
        <v>25</v>
      </c>
      <c r="E277" t="s">
        <v>341</v>
      </c>
      <c r="F277" t="s">
        <v>331</v>
      </c>
      <c r="G277">
        <v>0.5</v>
      </c>
      <c r="H277">
        <v>45</v>
      </c>
      <c r="I277">
        <v>1.8</v>
      </c>
      <c r="J277">
        <v>0.33333299999999999</v>
      </c>
      <c r="K277">
        <v>0.55000000000000004</v>
      </c>
      <c r="L277">
        <v>290.10000000000002</v>
      </c>
      <c r="M277">
        <v>310.10000000000002</v>
      </c>
      <c r="N277" t="s">
        <v>330</v>
      </c>
    </row>
    <row r="278" spans="1:29" x14ac:dyDescent="0.25">
      <c r="A278">
        <v>18</v>
      </c>
      <c r="B278">
        <v>2</v>
      </c>
      <c r="C278">
        <v>1</v>
      </c>
      <c r="D278" t="s">
        <v>25</v>
      </c>
      <c r="E278" t="s">
        <v>341</v>
      </c>
      <c r="F278" t="s">
        <v>329</v>
      </c>
      <c r="G278">
        <v>0.21659999999999999</v>
      </c>
      <c r="H278">
        <v>0.90080000000000005</v>
      </c>
      <c r="I278">
        <v>3.1833500000000001E-2</v>
      </c>
      <c r="J278">
        <v>1.994192</v>
      </c>
      <c r="K278">
        <v>4.287744</v>
      </c>
      <c r="L278">
        <v>4.2683590000000002</v>
      </c>
      <c r="M278">
        <v>3.2904469999999999</v>
      </c>
      <c r="N278">
        <v>3.0502669999999998</v>
      </c>
      <c r="O278">
        <v>0.75671500000000003</v>
      </c>
      <c r="P278">
        <v>3.0502669999999998</v>
      </c>
      <c r="Q278">
        <v>3.2896510000000001</v>
      </c>
      <c r="R278">
        <v>3.2727659999999998</v>
      </c>
      <c r="S278">
        <v>1.0799989999999999</v>
      </c>
      <c r="T278">
        <v>2118010</v>
      </c>
      <c r="U278">
        <v>2118499.9</v>
      </c>
      <c r="V278">
        <v>2133802</v>
      </c>
      <c r="W278">
        <v>95882.6</v>
      </c>
      <c r="X278">
        <v>777056.1</v>
      </c>
      <c r="Y278">
        <v>776566.2</v>
      </c>
      <c r="Z278">
        <v>777056.1</v>
      </c>
      <c r="AA278">
        <v>134966.39999999999</v>
      </c>
      <c r="AB278">
        <v>121896</v>
      </c>
      <c r="AC278">
        <v>617575.5</v>
      </c>
    </row>
    <row r="279" spans="1:29" x14ac:dyDescent="0.25">
      <c r="A279">
        <v>18</v>
      </c>
      <c r="B279">
        <v>2</v>
      </c>
      <c r="C279">
        <v>1</v>
      </c>
      <c r="D279" t="s">
        <v>25</v>
      </c>
      <c r="E279" t="s">
        <v>341</v>
      </c>
      <c r="F279" t="s">
        <v>328</v>
      </c>
      <c r="G279">
        <v>0.14000000000000001</v>
      </c>
      <c r="H279">
        <v>0.91</v>
      </c>
      <c r="I279">
        <v>2.5999999999999999E-2</v>
      </c>
      <c r="J279">
        <v>1.1499999999999999</v>
      </c>
      <c r="K279">
        <v>0.19</v>
      </c>
      <c r="L279">
        <v>3.5999999999999997E-2</v>
      </c>
      <c r="M279">
        <v>3.5999999999999997E-2</v>
      </c>
      <c r="N279">
        <v>3.5999999999999997E-2</v>
      </c>
      <c r="O279">
        <v>0.7</v>
      </c>
      <c r="P279">
        <v>0.7</v>
      </c>
      <c r="Q279">
        <v>0.7</v>
      </c>
      <c r="R279">
        <v>0.7</v>
      </c>
      <c r="S279">
        <v>0.7</v>
      </c>
      <c r="T279">
        <v>1957200</v>
      </c>
      <c r="U279">
        <v>912000</v>
      </c>
      <c r="V279">
        <v>96600</v>
      </c>
      <c r="W279">
        <v>96600</v>
      </c>
      <c r="X279">
        <v>96600</v>
      </c>
      <c r="Y279">
        <v>840000</v>
      </c>
      <c r="Z279">
        <v>840000</v>
      </c>
      <c r="AA279">
        <v>840000</v>
      </c>
      <c r="AB279">
        <v>840000</v>
      </c>
      <c r="AC279">
        <v>840000</v>
      </c>
    </row>
    <row r="280" spans="1:29" x14ac:dyDescent="0.25">
      <c r="A280">
        <v>18</v>
      </c>
      <c r="B280">
        <v>2</v>
      </c>
      <c r="C280">
        <v>1</v>
      </c>
      <c r="D280" t="s">
        <v>25</v>
      </c>
      <c r="E280" t="s">
        <v>341</v>
      </c>
      <c r="F280" t="s">
        <v>326</v>
      </c>
      <c r="G280">
        <v>0.23</v>
      </c>
      <c r="H280">
        <v>0.88</v>
      </c>
      <c r="I280">
        <v>-999</v>
      </c>
      <c r="J280">
        <v>1.9</v>
      </c>
      <c r="K280">
        <v>0.56000000000000005</v>
      </c>
      <c r="L280">
        <v>0.36</v>
      </c>
      <c r="M280">
        <v>-999</v>
      </c>
      <c r="N280">
        <v>-999</v>
      </c>
      <c r="O280">
        <v>-999</v>
      </c>
      <c r="P280">
        <v>-999</v>
      </c>
      <c r="Q280">
        <v>-999</v>
      </c>
      <c r="R280">
        <v>-999</v>
      </c>
      <c r="S280">
        <v>-999</v>
      </c>
      <c r="T280">
        <v>2100000</v>
      </c>
      <c r="U280">
        <v>1773000</v>
      </c>
      <c r="V280">
        <v>1545600</v>
      </c>
      <c r="W280">
        <v>-999</v>
      </c>
      <c r="X280">
        <v>-999</v>
      </c>
      <c r="Y280">
        <v>-999</v>
      </c>
      <c r="Z280">
        <v>-999</v>
      </c>
      <c r="AA280">
        <v>-999</v>
      </c>
      <c r="AB280">
        <v>-999</v>
      </c>
      <c r="AC280">
        <v>-999</v>
      </c>
    </row>
    <row r="281" spans="1:29" x14ac:dyDescent="0.25">
      <c r="A281">
        <v>18</v>
      </c>
      <c r="B281">
        <v>3</v>
      </c>
      <c r="C281">
        <v>1</v>
      </c>
      <c r="D281" t="s">
        <v>25</v>
      </c>
      <c r="E281" t="s">
        <v>340</v>
      </c>
      <c r="F281" t="s">
        <v>331</v>
      </c>
      <c r="G281">
        <v>0.4</v>
      </c>
      <c r="H281">
        <v>17</v>
      </c>
      <c r="I281">
        <v>0.68</v>
      </c>
      <c r="J281">
        <v>0.54545500000000002</v>
      </c>
      <c r="K281">
        <v>0.45</v>
      </c>
      <c r="L281">
        <v>290.10000000000002</v>
      </c>
      <c r="M281">
        <v>310.10000000000002</v>
      </c>
      <c r="N281" t="s">
        <v>330</v>
      </c>
    </row>
    <row r="282" spans="1:29" x14ac:dyDescent="0.25">
      <c r="A282">
        <v>18</v>
      </c>
      <c r="B282">
        <v>3</v>
      </c>
      <c r="C282">
        <v>1</v>
      </c>
      <c r="D282" t="s">
        <v>25</v>
      </c>
      <c r="E282" t="s">
        <v>340</v>
      </c>
      <c r="F282" t="s">
        <v>329</v>
      </c>
      <c r="G282">
        <v>0.21659999999999999</v>
      </c>
      <c r="H282">
        <v>0.90080000000000005</v>
      </c>
      <c r="I282">
        <v>3.1833500000000001E-2</v>
      </c>
      <c r="J282">
        <v>1.994192</v>
      </c>
      <c r="K282">
        <v>4.287744</v>
      </c>
      <c r="L282">
        <v>4.2683590000000002</v>
      </c>
      <c r="M282">
        <v>3.2904469999999999</v>
      </c>
      <c r="N282">
        <v>3.0502669999999998</v>
      </c>
      <c r="O282">
        <v>0.75671500000000003</v>
      </c>
      <c r="P282">
        <v>3.0502669999999998</v>
      </c>
      <c r="Q282">
        <v>3.2896510000000001</v>
      </c>
      <c r="R282">
        <v>3.2727659999999998</v>
      </c>
      <c r="S282">
        <v>1.0799989999999999</v>
      </c>
      <c r="T282">
        <v>2118010</v>
      </c>
      <c r="U282">
        <v>2118499.9</v>
      </c>
      <c r="V282">
        <v>2133802</v>
      </c>
      <c r="W282">
        <v>95882.6</v>
      </c>
      <c r="X282">
        <v>777056.1</v>
      </c>
      <c r="Y282">
        <v>776566.2</v>
      </c>
      <c r="Z282">
        <v>777056.1</v>
      </c>
      <c r="AA282">
        <v>134966.39999999999</v>
      </c>
      <c r="AB282">
        <v>121896</v>
      </c>
      <c r="AC282">
        <v>617575.5</v>
      </c>
    </row>
    <row r="283" spans="1:29" x14ac:dyDescent="0.25">
      <c r="A283">
        <v>18</v>
      </c>
      <c r="B283">
        <v>3</v>
      </c>
      <c r="C283">
        <v>1</v>
      </c>
      <c r="D283" t="s">
        <v>25</v>
      </c>
      <c r="E283" t="s">
        <v>340</v>
      </c>
      <c r="F283" t="s">
        <v>328</v>
      </c>
      <c r="G283">
        <v>0.14000000000000001</v>
      </c>
      <c r="H283">
        <v>0.91</v>
      </c>
      <c r="I283">
        <v>2.5999999999999999E-2</v>
      </c>
      <c r="J283">
        <v>1.1499999999999999</v>
      </c>
      <c r="K283">
        <v>0.19</v>
      </c>
      <c r="L283">
        <v>3.5999999999999997E-2</v>
      </c>
      <c r="M283">
        <v>3.5999999999999997E-2</v>
      </c>
      <c r="N283">
        <v>3.5999999999999997E-2</v>
      </c>
      <c r="O283">
        <v>0.7</v>
      </c>
      <c r="P283">
        <v>0.7</v>
      </c>
      <c r="Q283">
        <v>0.7</v>
      </c>
      <c r="R283">
        <v>0.7</v>
      </c>
      <c r="S283">
        <v>0.7</v>
      </c>
      <c r="T283">
        <v>1957200</v>
      </c>
      <c r="U283">
        <v>912000</v>
      </c>
      <c r="V283">
        <v>96600</v>
      </c>
      <c r="W283">
        <v>96600</v>
      </c>
      <c r="X283">
        <v>96600</v>
      </c>
      <c r="Y283">
        <v>840000</v>
      </c>
      <c r="Z283">
        <v>840000</v>
      </c>
      <c r="AA283">
        <v>840000</v>
      </c>
      <c r="AB283">
        <v>840000</v>
      </c>
      <c r="AC283">
        <v>840000</v>
      </c>
    </row>
    <row r="284" spans="1:29" x14ac:dyDescent="0.25">
      <c r="A284">
        <v>18</v>
      </c>
      <c r="B284">
        <v>3</v>
      </c>
      <c r="C284">
        <v>1</v>
      </c>
      <c r="D284" t="s">
        <v>25</v>
      </c>
      <c r="E284" t="s">
        <v>340</v>
      </c>
      <c r="F284" t="s">
        <v>326</v>
      </c>
      <c r="G284">
        <v>0.13</v>
      </c>
      <c r="H284">
        <v>0.91</v>
      </c>
      <c r="I284">
        <v>-999</v>
      </c>
      <c r="J284">
        <v>1.67</v>
      </c>
      <c r="K284">
        <v>0.55789999999999995</v>
      </c>
      <c r="L284">
        <v>-999</v>
      </c>
      <c r="M284">
        <v>-999</v>
      </c>
      <c r="N284">
        <v>-999</v>
      </c>
      <c r="O284">
        <v>-999</v>
      </c>
      <c r="P284">
        <v>-999</v>
      </c>
      <c r="Q284">
        <v>-999</v>
      </c>
      <c r="R284">
        <v>-999</v>
      </c>
      <c r="S284">
        <v>-999</v>
      </c>
      <c r="T284">
        <v>2060500</v>
      </c>
      <c r="U284">
        <v>1712300</v>
      </c>
      <c r="V284">
        <v>-999</v>
      </c>
      <c r="W284">
        <v>-999</v>
      </c>
      <c r="X284">
        <v>-999</v>
      </c>
      <c r="Y284">
        <v>-999</v>
      </c>
      <c r="Z284">
        <v>-999</v>
      </c>
      <c r="AA284">
        <v>-999</v>
      </c>
      <c r="AB284">
        <v>-999</v>
      </c>
      <c r="AC284">
        <v>-999</v>
      </c>
    </row>
    <row r="285" spans="1:29" x14ac:dyDescent="0.25">
      <c r="A285">
        <v>18</v>
      </c>
      <c r="B285">
        <v>4</v>
      </c>
      <c r="C285">
        <v>1</v>
      </c>
      <c r="D285" t="s">
        <v>25</v>
      </c>
      <c r="E285" t="s">
        <v>339</v>
      </c>
      <c r="F285" t="s">
        <v>331</v>
      </c>
      <c r="G285">
        <v>0.4</v>
      </c>
      <c r="H285">
        <v>8</v>
      </c>
      <c r="I285">
        <v>0.6</v>
      </c>
      <c r="J285">
        <v>0.8125</v>
      </c>
      <c r="K285">
        <v>0.2</v>
      </c>
      <c r="L285">
        <v>290.10000000000002</v>
      </c>
      <c r="M285">
        <v>310.10000000000002</v>
      </c>
      <c r="N285" t="s">
        <v>330</v>
      </c>
    </row>
    <row r="286" spans="1:29" x14ac:dyDescent="0.25">
      <c r="A286">
        <v>18</v>
      </c>
      <c r="B286">
        <v>4</v>
      </c>
      <c r="C286">
        <v>1</v>
      </c>
      <c r="D286" t="s">
        <v>25</v>
      </c>
      <c r="E286" t="s">
        <v>339</v>
      </c>
      <c r="F286" t="s">
        <v>329</v>
      </c>
      <c r="G286">
        <v>0.33239999999999997</v>
      </c>
      <c r="H286">
        <v>0.85260000000000002</v>
      </c>
      <c r="I286">
        <v>1.0364999999999999E-2</v>
      </c>
      <c r="J286">
        <v>0.89340399999999998</v>
      </c>
      <c r="K286">
        <v>0.83138000000000001</v>
      </c>
      <c r="L286">
        <v>0.103294</v>
      </c>
      <c r="M286">
        <v>8.0076999999999995E-2</v>
      </c>
      <c r="N286">
        <v>0.14973</v>
      </c>
      <c r="O286">
        <v>0.14973</v>
      </c>
      <c r="P286">
        <v>0.14973</v>
      </c>
      <c r="Q286">
        <v>0.14973</v>
      </c>
      <c r="R286">
        <v>0.906671</v>
      </c>
      <c r="S286">
        <v>0.906671</v>
      </c>
      <c r="T286">
        <v>1064223.7</v>
      </c>
      <c r="U286">
        <v>207832.1</v>
      </c>
      <c r="V286">
        <v>911978.3</v>
      </c>
      <c r="W286">
        <v>164648.79999999999</v>
      </c>
      <c r="X286">
        <v>592634.30000000005</v>
      </c>
      <c r="Y286">
        <v>592634.30000000005</v>
      </c>
      <c r="Z286">
        <v>592634.30000000005</v>
      </c>
      <c r="AA286">
        <v>592634.30000000005</v>
      </c>
      <c r="AB286">
        <v>643094.9</v>
      </c>
      <c r="AC286">
        <v>643094.9</v>
      </c>
    </row>
    <row r="287" spans="1:29" x14ac:dyDescent="0.25">
      <c r="A287">
        <v>18</v>
      </c>
      <c r="B287">
        <v>4</v>
      </c>
      <c r="C287">
        <v>1</v>
      </c>
      <c r="D287" t="s">
        <v>25</v>
      </c>
      <c r="E287" t="s">
        <v>339</v>
      </c>
      <c r="F287" t="s">
        <v>328</v>
      </c>
      <c r="G287">
        <v>0.14000000000000001</v>
      </c>
      <c r="H287">
        <v>0.91</v>
      </c>
      <c r="I287">
        <v>1.4200000000000001E-2</v>
      </c>
      <c r="J287">
        <v>1.1499999999999999</v>
      </c>
      <c r="K287">
        <v>0.15</v>
      </c>
      <c r="L287">
        <v>0.15</v>
      </c>
      <c r="M287">
        <v>0.03</v>
      </c>
      <c r="N287">
        <v>0.03</v>
      </c>
      <c r="O287">
        <v>0.03</v>
      </c>
      <c r="P287">
        <v>0.04</v>
      </c>
      <c r="Q287">
        <v>0.04</v>
      </c>
      <c r="R287">
        <v>0.04</v>
      </c>
      <c r="S287">
        <v>0.16</v>
      </c>
      <c r="T287">
        <v>1957200</v>
      </c>
      <c r="U287">
        <v>994000</v>
      </c>
      <c r="V287">
        <v>994000</v>
      </c>
      <c r="W287">
        <v>1206</v>
      </c>
      <c r="X287">
        <v>1206</v>
      </c>
      <c r="Y287">
        <v>1206</v>
      </c>
      <c r="Z287">
        <v>10080</v>
      </c>
      <c r="AA287">
        <v>10080</v>
      </c>
      <c r="AB287">
        <v>10080</v>
      </c>
      <c r="AC287">
        <v>609000</v>
      </c>
    </row>
    <row r="288" spans="1:29" x14ac:dyDescent="0.25">
      <c r="A288">
        <v>18</v>
      </c>
      <c r="B288">
        <v>4</v>
      </c>
      <c r="C288">
        <v>1</v>
      </c>
      <c r="D288" t="s">
        <v>25</v>
      </c>
      <c r="E288" t="s">
        <v>339</v>
      </c>
      <c r="F288" t="s">
        <v>326</v>
      </c>
      <c r="G288">
        <v>0.13</v>
      </c>
      <c r="H288">
        <v>0.91</v>
      </c>
      <c r="I288">
        <v>-999</v>
      </c>
      <c r="J288">
        <v>1.67</v>
      </c>
      <c r="K288">
        <v>0.55789999999999995</v>
      </c>
      <c r="L288">
        <v>-999</v>
      </c>
      <c r="M288">
        <v>-999</v>
      </c>
      <c r="N288">
        <v>-999</v>
      </c>
      <c r="O288">
        <v>-999</v>
      </c>
      <c r="P288">
        <v>-999</v>
      </c>
      <c r="Q288">
        <v>-999</v>
      </c>
      <c r="R288">
        <v>-999</v>
      </c>
      <c r="S288">
        <v>-999</v>
      </c>
      <c r="T288">
        <v>2060500</v>
      </c>
      <c r="U288">
        <v>1712300</v>
      </c>
      <c r="V288">
        <v>-999</v>
      </c>
      <c r="W288">
        <v>-999</v>
      </c>
      <c r="X288">
        <v>-999</v>
      </c>
      <c r="Y288">
        <v>-999</v>
      </c>
      <c r="Z288">
        <v>-999</v>
      </c>
      <c r="AA288">
        <v>-999</v>
      </c>
      <c r="AB288">
        <v>-999</v>
      </c>
      <c r="AC288">
        <v>-999</v>
      </c>
    </row>
    <row r="289" spans="1:29" x14ac:dyDescent="0.25">
      <c r="A289">
        <v>19</v>
      </c>
      <c r="B289">
        <v>1</v>
      </c>
      <c r="C289">
        <v>1</v>
      </c>
      <c r="D289" t="s">
        <v>26</v>
      </c>
      <c r="E289" t="s">
        <v>334</v>
      </c>
      <c r="F289" t="s">
        <v>331</v>
      </c>
      <c r="G289">
        <v>0.6</v>
      </c>
      <c r="H289">
        <v>100</v>
      </c>
      <c r="I289">
        <v>4</v>
      </c>
      <c r="J289">
        <v>0.2</v>
      </c>
      <c r="K289">
        <v>0.75</v>
      </c>
      <c r="L289">
        <v>292.10000000000002</v>
      </c>
      <c r="M289">
        <v>305.10000000000002</v>
      </c>
      <c r="N289" t="s">
        <v>330</v>
      </c>
    </row>
    <row r="290" spans="1:29" x14ac:dyDescent="0.25">
      <c r="A290">
        <v>19</v>
      </c>
      <c r="B290">
        <v>1</v>
      </c>
      <c r="C290">
        <v>1</v>
      </c>
      <c r="D290" t="s">
        <v>26</v>
      </c>
      <c r="E290" t="s">
        <v>334</v>
      </c>
      <c r="F290" t="s">
        <v>329</v>
      </c>
      <c r="G290">
        <v>0.22120000000000001</v>
      </c>
      <c r="H290">
        <v>0.90029999999999999</v>
      </c>
      <c r="I290">
        <v>3.1772500000000002E-2</v>
      </c>
      <c r="J290">
        <v>2.2697530000000001</v>
      </c>
      <c r="K290">
        <v>2.2697530000000001</v>
      </c>
      <c r="L290">
        <v>1.0902540000000001</v>
      </c>
      <c r="M290">
        <v>1.0071570000000001</v>
      </c>
      <c r="N290">
        <v>0.76743700000000004</v>
      </c>
      <c r="O290">
        <v>0.76743700000000004</v>
      </c>
      <c r="P290">
        <v>0.76743700000000004</v>
      </c>
      <c r="Q290">
        <v>1.006362</v>
      </c>
      <c r="R290">
        <v>1.2567200000000001</v>
      </c>
      <c r="S290">
        <v>1.3573120000000001</v>
      </c>
      <c r="T290">
        <v>2117876.4</v>
      </c>
      <c r="U290">
        <v>2117876.4</v>
      </c>
      <c r="V290">
        <v>2124977.1</v>
      </c>
      <c r="W290">
        <v>95060.1</v>
      </c>
      <c r="X290">
        <v>777541.4</v>
      </c>
      <c r="Y290">
        <v>777541.4</v>
      </c>
      <c r="Z290">
        <v>777541.4</v>
      </c>
      <c r="AA290">
        <v>134219</v>
      </c>
      <c r="AB290">
        <v>117439.3</v>
      </c>
      <c r="AC290">
        <v>614561.30000000005</v>
      </c>
    </row>
    <row r="291" spans="1:29" x14ac:dyDescent="0.25">
      <c r="A291">
        <v>19</v>
      </c>
      <c r="B291">
        <v>1</v>
      </c>
      <c r="C291">
        <v>1</v>
      </c>
      <c r="D291" t="s">
        <v>26</v>
      </c>
      <c r="E291" t="s">
        <v>334</v>
      </c>
      <c r="F291" t="s">
        <v>328</v>
      </c>
      <c r="G291">
        <v>0.61</v>
      </c>
      <c r="H291">
        <v>0.04</v>
      </c>
      <c r="I291">
        <v>1.18E-2</v>
      </c>
      <c r="J291">
        <v>45</v>
      </c>
      <c r="K291">
        <v>0.04</v>
      </c>
      <c r="L291">
        <v>0.04</v>
      </c>
      <c r="M291">
        <v>0.04</v>
      </c>
      <c r="N291">
        <v>0.04</v>
      </c>
      <c r="O291">
        <v>0.04</v>
      </c>
      <c r="P291">
        <v>0.04</v>
      </c>
      <c r="Q291">
        <v>0.04</v>
      </c>
      <c r="R291">
        <v>0.03</v>
      </c>
      <c r="S291">
        <v>45</v>
      </c>
      <c r="T291">
        <v>3744000</v>
      </c>
      <c r="U291">
        <v>10080</v>
      </c>
      <c r="V291">
        <v>10080</v>
      </c>
      <c r="W291">
        <v>10080</v>
      </c>
      <c r="X291">
        <v>10080</v>
      </c>
      <c r="Y291">
        <v>10080</v>
      </c>
      <c r="Z291">
        <v>10080</v>
      </c>
      <c r="AA291">
        <v>10080</v>
      </c>
      <c r="AB291">
        <v>1206</v>
      </c>
      <c r="AC291">
        <v>3744000</v>
      </c>
    </row>
    <row r="292" spans="1:29" x14ac:dyDescent="0.25">
      <c r="A292">
        <v>19</v>
      </c>
      <c r="B292">
        <v>1</v>
      </c>
      <c r="C292">
        <v>1</v>
      </c>
      <c r="D292" t="s">
        <v>26</v>
      </c>
      <c r="E292" t="s">
        <v>334</v>
      </c>
      <c r="F292" t="s">
        <v>326</v>
      </c>
      <c r="G292">
        <v>0.23</v>
      </c>
      <c r="H292">
        <v>0.88</v>
      </c>
      <c r="I292">
        <v>-999</v>
      </c>
      <c r="J292">
        <v>1.9</v>
      </c>
      <c r="K292">
        <v>0.56000000000000005</v>
      </c>
      <c r="L292">
        <v>0.36</v>
      </c>
      <c r="M292">
        <v>-999</v>
      </c>
      <c r="N292">
        <v>-999</v>
      </c>
      <c r="O292">
        <v>-999</v>
      </c>
      <c r="P292">
        <v>-999</v>
      </c>
      <c r="Q292">
        <v>-999</v>
      </c>
      <c r="R292">
        <v>-999</v>
      </c>
      <c r="S292">
        <v>-999</v>
      </c>
      <c r="T292">
        <v>2100000</v>
      </c>
      <c r="U292">
        <v>1773000</v>
      </c>
      <c r="V292">
        <v>1545600</v>
      </c>
      <c r="W292">
        <v>-999</v>
      </c>
      <c r="X292">
        <v>-999</v>
      </c>
      <c r="Y292">
        <v>-999</v>
      </c>
      <c r="Z292">
        <v>-999</v>
      </c>
      <c r="AA292">
        <v>-999</v>
      </c>
      <c r="AB292">
        <v>-999</v>
      </c>
      <c r="AC292">
        <v>-999</v>
      </c>
    </row>
    <row r="293" spans="1:29" x14ac:dyDescent="0.25">
      <c r="A293">
        <v>19</v>
      </c>
      <c r="B293">
        <v>2</v>
      </c>
      <c r="C293">
        <v>1</v>
      </c>
      <c r="D293" t="s">
        <v>26</v>
      </c>
      <c r="E293" t="s">
        <v>333</v>
      </c>
      <c r="F293" t="s">
        <v>331</v>
      </c>
      <c r="G293">
        <v>0.5</v>
      </c>
      <c r="H293">
        <v>40</v>
      </c>
      <c r="I293">
        <v>1.6</v>
      </c>
      <c r="J293">
        <v>0.375</v>
      </c>
      <c r="K293">
        <v>0.6</v>
      </c>
      <c r="L293">
        <v>290.10000000000002</v>
      </c>
      <c r="M293">
        <v>373.1</v>
      </c>
      <c r="N293" t="s">
        <v>330</v>
      </c>
    </row>
    <row r="294" spans="1:29" x14ac:dyDescent="0.25">
      <c r="A294">
        <v>19</v>
      </c>
      <c r="B294">
        <v>2</v>
      </c>
      <c r="C294">
        <v>1</v>
      </c>
      <c r="D294" t="s">
        <v>26</v>
      </c>
      <c r="E294" t="s">
        <v>333</v>
      </c>
      <c r="F294" t="s">
        <v>329</v>
      </c>
      <c r="G294">
        <v>0.26840000000000003</v>
      </c>
      <c r="H294">
        <v>0.90859999999999996</v>
      </c>
      <c r="I294">
        <v>2.8445000000000002E-2</v>
      </c>
      <c r="J294">
        <v>2.5210889999999999</v>
      </c>
      <c r="K294">
        <v>2.5210889999999999</v>
      </c>
      <c r="L294">
        <v>0.14880499999999999</v>
      </c>
      <c r="M294">
        <v>2.1080260000000002</v>
      </c>
      <c r="N294">
        <v>0.67718599999999995</v>
      </c>
      <c r="O294">
        <v>0.67718599999999995</v>
      </c>
      <c r="P294">
        <v>0.67718599999999995</v>
      </c>
      <c r="Q294">
        <v>1.5962099999999999</v>
      </c>
      <c r="R294">
        <v>2.2254879999999999</v>
      </c>
      <c r="S294">
        <v>2.3006609999999998</v>
      </c>
      <c r="T294">
        <v>1520734</v>
      </c>
      <c r="U294">
        <v>1520734</v>
      </c>
      <c r="V294">
        <v>138115.6</v>
      </c>
      <c r="W294">
        <v>919266</v>
      </c>
      <c r="X294">
        <v>773026.9</v>
      </c>
      <c r="Y294">
        <v>773026.9</v>
      </c>
      <c r="Z294">
        <v>773026.9</v>
      </c>
      <c r="AA294">
        <v>225662.9</v>
      </c>
      <c r="AB294">
        <v>194385.7</v>
      </c>
      <c r="AC294">
        <v>621423.80000000005</v>
      </c>
    </row>
    <row r="295" spans="1:29" x14ac:dyDescent="0.25">
      <c r="A295">
        <v>19</v>
      </c>
      <c r="B295">
        <v>2</v>
      </c>
      <c r="C295">
        <v>1</v>
      </c>
      <c r="D295" t="s">
        <v>26</v>
      </c>
      <c r="E295" t="s">
        <v>333</v>
      </c>
      <c r="F295" t="s">
        <v>328</v>
      </c>
      <c r="G295">
        <v>0.23</v>
      </c>
      <c r="H295">
        <v>0.9</v>
      </c>
      <c r="I295">
        <v>1.47E-2</v>
      </c>
      <c r="J295">
        <v>1.2</v>
      </c>
      <c r="K295">
        <v>0.03</v>
      </c>
      <c r="L295">
        <v>0.15</v>
      </c>
      <c r="M295">
        <v>0.03</v>
      </c>
      <c r="N295">
        <v>0.03</v>
      </c>
      <c r="O295">
        <v>0.03</v>
      </c>
      <c r="P295">
        <v>0.04</v>
      </c>
      <c r="Q295">
        <v>0.04</v>
      </c>
      <c r="R295">
        <v>0.04</v>
      </c>
      <c r="S295">
        <v>0.16</v>
      </c>
      <c r="T295">
        <v>1700000</v>
      </c>
      <c r="U295">
        <v>1206</v>
      </c>
      <c r="V295">
        <v>994000</v>
      </c>
      <c r="W295">
        <v>1206</v>
      </c>
      <c r="X295">
        <v>1206</v>
      </c>
      <c r="Y295">
        <v>1206</v>
      </c>
      <c r="Z295">
        <v>10080</v>
      </c>
      <c r="AA295">
        <v>10080</v>
      </c>
      <c r="AB295">
        <v>10080</v>
      </c>
      <c r="AC295">
        <v>609000</v>
      </c>
    </row>
    <row r="296" spans="1:29" x14ac:dyDescent="0.25">
      <c r="A296">
        <v>19</v>
      </c>
      <c r="B296">
        <v>2</v>
      </c>
      <c r="C296">
        <v>1</v>
      </c>
      <c r="D296" t="s">
        <v>26</v>
      </c>
      <c r="E296" t="s">
        <v>333</v>
      </c>
      <c r="F296" t="s">
        <v>326</v>
      </c>
      <c r="G296">
        <v>0.13</v>
      </c>
      <c r="H296">
        <v>0.91</v>
      </c>
      <c r="I296">
        <v>-999</v>
      </c>
      <c r="J296">
        <v>1.67</v>
      </c>
      <c r="K296">
        <v>0.55789999999999995</v>
      </c>
      <c r="L296">
        <v>-999</v>
      </c>
      <c r="M296">
        <v>-999</v>
      </c>
      <c r="N296">
        <v>-999</v>
      </c>
      <c r="O296">
        <v>-999</v>
      </c>
      <c r="P296">
        <v>-999</v>
      </c>
      <c r="Q296">
        <v>-999</v>
      </c>
      <c r="R296">
        <v>-999</v>
      </c>
      <c r="S296">
        <v>-999</v>
      </c>
      <c r="T296">
        <v>2060500</v>
      </c>
      <c r="U296">
        <v>1712300</v>
      </c>
      <c r="V296">
        <v>-999</v>
      </c>
      <c r="W296">
        <v>-999</v>
      </c>
      <c r="X296">
        <v>-999</v>
      </c>
      <c r="Y296">
        <v>-999</v>
      </c>
      <c r="Z296">
        <v>-999</v>
      </c>
      <c r="AA296">
        <v>-999</v>
      </c>
      <c r="AB296">
        <v>-999</v>
      </c>
      <c r="AC296">
        <v>-999</v>
      </c>
    </row>
    <row r="297" spans="1:29" x14ac:dyDescent="0.25">
      <c r="A297">
        <v>19</v>
      </c>
      <c r="B297">
        <v>3</v>
      </c>
      <c r="C297">
        <v>1</v>
      </c>
      <c r="D297" t="s">
        <v>26</v>
      </c>
      <c r="E297" t="s">
        <v>332</v>
      </c>
      <c r="F297" t="s">
        <v>331</v>
      </c>
      <c r="G297">
        <v>0.5</v>
      </c>
      <c r="H297">
        <v>15</v>
      </c>
      <c r="I297">
        <v>0.75</v>
      </c>
      <c r="J297">
        <v>0.69230800000000003</v>
      </c>
      <c r="K297">
        <v>0.35</v>
      </c>
      <c r="L297">
        <v>290.10000000000002</v>
      </c>
      <c r="M297">
        <v>373.1</v>
      </c>
      <c r="N297" t="s">
        <v>330</v>
      </c>
    </row>
    <row r="298" spans="1:29" x14ac:dyDescent="0.25">
      <c r="A298">
        <v>19</v>
      </c>
      <c r="B298">
        <v>3</v>
      </c>
      <c r="C298">
        <v>1</v>
      </c>
      <c r="D298" t="s">
        <v>26</v>
      </c>
      <c r="E298" t="s">
        <v>332</v>
      </c>
      <c r="F298" t="s">
        <v>329</v>
      </c>
      <c r="G298">
        <v>0.26840000000000003</v>
      </c>
      <c r="H298">
        <v>0.90859999999999996</v>
      </c>
      <c r="I298">
        <v>2.8445000000000002E-2</v>
      </c>
      <c r="J298">
        <v>2.5210889999999999</v>
      </c>
      <c r="K298">
        <v>2.5210889999999999</v>
      </c>
      <c r="L298">
        <v>0.14880499999999999</v>
      </c>
      <c r="M298">
        <v>2.1080260000000002</v>
      </c>
      <c r="N298">
        <v>0.67718599999999995</v>
      </c>
      <c r="O298">
        <v>0.67718599999999995</v>
      </c>
      <c r="P298">
        <v>0.67718599999999995</v>
      </c>
      <c r="Q298">
        <v>1.5962099999999999</v>
      </c>
      <c r="R298">
        <v>2.2254879999999999</v>
      </c>
      <c r="S298">
        <v>2.3006609999999998</v>
      </c>
      <c r="T298">
        <v>1520734</v>
      </c>
      <c r="U298">
        <v>1520734</v>
      </c>
      <c r="V298">
        <v>138115.6</v>
      </c>
      <c r="W298">
        <v>919266</v>
      </c>
      <c r="X298">
        <v>773026.9</v>
      </c>
      <c r="Y298">
        <v>773026.9</v>
      </c>
      <c r="Z298">
        <v>773026.9</v>
      </c>
      <c r="AA298">
        <v>225662.9</v>
      </c>
      <c r="AB298">
        <v>194385.7</v>
      </c>
      <c r="AC298">
        <v>621423.80000000005</v>
      </c>
    </row>
    <row r="299" spans="1:29" x14ac:dyDescent="0.25">
      <c r="A299">
        <v>19</v>
      </c>
      <c r="B299">
        <v>3</v>
      </c>
      <c r="C299">
        <v>1</v>
      </c>
      <c r="D299" t="s">
        <v>26</v>
      </c>
      <c r="E299" t="s">
        <v>332</v>
      </c>
      <c r="F299" t="s">
        <v>328</v>
      </c>
      <c r="G299">
        <v>0.23</v>
      </c>
      <c r="H299">
        <v>0.9</v>
      </c>
      <c r="I299">
        <v>1.47E-2</v>
      </c>
      <c r="J299">
        <v>1.2</v>
      </c>
      <c r="K299">
        <v>0.03</v>
      </c>
      <c r="L299">
        <v>0.15</v>
      </c>
      <c r="M299">
        <v>0.03</v>
      </c>
      <c r="N299">
        <v>0.03</v>
      </c>
      <c r="O299">
        <v>0.03</v>
      </c>
      <c r="P299">
        <v>0.04</v>
      </c>
      <c r="Q299">
        <v>0.04</v>
      </c>
      <c r="R299">
        <v>0.04</v>
      </c>
      <c r="S299">
        <v>0.16</v>
      </c>
      <c r="T299">
        <v>1700000</v>
      </c>
      <c r="U299">
        <v>1206</v>
      </c>
      <c r="V299">
        <v>994000</v>
      </c>
      <c r="W299">
        <v>1206</v>
      </c>
      <c r="X299">
        <v>1206</v>
      </c>
      <c r="Y299">
        <v>1206</v>
      </c>
      <c r="Z299">
        <v>10080</v>
      </c>
      <c r="AA299">
        <v>10080</v>
      </c>
      <c r="AB299">
        <v>10080</v>
      </c>
      <c r="AC299">
        <v>609000</v>
      </c>
    </row>
    <row r="300" spans="1:29" x14ac:dyDescent="0.25">
      <c r="A300">
        <v>19</v>
      </c>
      <c r="B300">
        <v>3</v>
      </c>
      <c r="C300">
        <v>1</v>
      </c>
      <c r="D300" t="s">
        <v>26</v>
      </c>
      <c r="E300" t="s">
        <v>332</v>
      </c>
      <c r="F300" t="s">
        <v>326</v>
      </c>
      <c r="G300">
        <v>0.13</v>
      </c>
      <c r="H300">
        <v>0.91</v>
      </c>
      <c r="I300">
        <v>-999</v>
      </c>
      <c r="J300">
        <v>1.67</v>
      </c>
      <c r="K300">
        <v>0.55789999999999995</v>
      </c>
      <c r="L300">
        <v>-999</v>
      </c>
      <c r="M300">
        <v>-999</v>
      </c>
      <c r="N300">
        <v>-999</v>
      </c>
      <c r="O300">
        <v>-999</v>
      </c>
      <c r="P300">
        <v>-999</v>
      </c>
      <c r="Q300">
        <v>-999</v>
      </c>
      <c r="R300">
        <v>-999</v>
      </c>
      <c r="S300">
        <v>-999</v>
      </c>
      <c r="T300">
        <v>2060500</v>
      </c>
      <c r="U300">
        <v>1712300</v>
      </c>
      <c r="V300">
        <v>-999</v>
      </c>
      <c r="W300">
        <v>-999</v>
      </c>
      <c r="X300">
        <v>-999</v>
      </c>
      <c r="Y300">
        <v>-999</v>
      </c>
      <c r="Z300">
        <v>-999</v>
      </c>
      <c r="AA300">
        <v>-999</v>
      </c>
      <c r="AB300">
        <v>-999</v>
      </c>
      <c r="AC300">
        <v>-999</v>
      </c>
    </row>
    <row r="301" spans="1:29" x14ac:dyDescent="0.25">
      <c r="A301">
        <v>19</v>
      </c>
      <c r="B301">
        <v>4</v>
      </c>
      <c r="C301">
        <v>1</v>
      </c>
      <c r="D301" t="s">
        <v>26</v>
      </c>
      <c r="E301" t="s">
        <v>327</v>
      </c>
      <c r="F301" t="s">
        <v>331</v>
      </c>
      <c r="G301">
        <v>0.5</v>
      </c>
      <c r="H301">
        <v>8</v>
      </c>
      <c r="I301">
        <v>0.8</v>
      </c>
      <c r="J301">
        <v>0.875</v>
      </c>
      <c r="K301">
        <v>0.2</v>
      </c>
      <c r="L301">
        <v>290.10000000000002</v>
      </c>
      <c r="M301">
        <v>373.1</v>
      </c>
      <c r="N301" t="s">
        <v>330</v>
      </c>
    </row>
    <row r="302" spans="1:29" x14ac:dyDescent="0.25">
      <c r="A302">
        <v>19</v>
      </c>
      <c r="B302">
        <v>4</v>
      </c>
      <c r="C302">
        <v>1</v>
      </c>
      <c r="D302" t="s">
        <v>26</v>
      </c>
      <c r="E302" t="s">
        <v>327</v>
      </c>
      <c r="F302" t="s">
        <v>329</v>
      </c>
      <c r="G302">
        <v>0.4204</v>
      </c>
      <c r="H302">
        <v>0.85260000000000002</v>
      </c>
      <c r="I302">
        <v>1.0364999999999999E-2</v>
      </c>
      <c r="J302">
        <v>0.88013699999999995</v>
      </c>
      <c r="K302">
        <v>0.83138000000000001</v>
      </c>
      <c r="L302">
        <v>0.10555</v>
      </c>
      <c r="M302">
        <v>8.0076999999999995E-2</v>
      </c>
      <c r="N302">
        <v>8.0076999999999995E-2</v>
      </c>
      <c r="O302">
        <v>8.0076999999999995E-2</v>
      </c>
      <c r="P302">
        <v>8.0076999999999995E-2</v>
      </c>
      <c r="Q302">
        <v>8.0076999999999995E-2</v>
      </c>
      <c r="R302">
        <v>0.83701800000000004</v>
      </c>
      <c r="S302">
        <v>0.906671</v>
      </c>
      <c r="T302">
        <v>1718792</v>
      </c>
      <c r="U302">
        <v>207832.1</v>
      </c>
      <c r="V302">
        <v>1144144.2</v>
      </c>
      <c r="W302">
        <v>164648.79999999999</v>
      </c>
      <c r="X302">
        <v>164648.79999999999</v>
      </c>
      <c r="Y302">
        <v>164648.79999999999</v>
      </c>
      <c r="Z302">
        <v>164648.79999999999</v>
      </c>
      <c r="AA302">
        <v>164648.79999999999</v>
      </c>
      <c r="AB302">
        <v>215109.4</v>
      </c>
      <c r="AC302">
        <v>643094.9</v>
      </c>
    </row>
    <row r="303" spans="1:29" x14ac:dyDescent="0.25">
      <c r="A303">
        <v>19</v>
      </c>
      <c r="B303">
        <v>4</v>
      </c>
      <c r="C303">
        <v>1</v>
      </c>
      <c r="D303" t="s">
        <v>26</v>
      </c>
      <c r="E303" t="s">
        <v>327</v>
      </c>
      <c r="F303" t="s">
        <v>328</v>
      </c>
      <c r="G303">
        <v>0.14000000000000001</v>
      </c>
      <c r="H303">
        <v>0.91</v>
      </c>
      <c r="I303">
        <v>1.4200000000000001E-2</v>
      </c>
      <c r="J303">
        <v>1.1499999999999999</v>
      </c>
      <c r="K303">
        <v>0.15</v>
      </c>
      <c r="L303">
        <v>0.15</v>
      </c>
      <c r="M303">
        <v>0.03</v>
      </c>
      <c r="N303">
        <v>0.03</v>
      </c>
      <c r="O303">
        <v>0.03</v>
      </c>
      <c r="P303">
        <v>0.04</v>
      </c>
      <c r="Q303">
        <v>0.04</v>
      </c>
      <c r="R303">
        <v>0.04</v>
      </c>
      <c r="S303">
        <v>0.16</v>
      </c>
      <c r="T303">
        <v>1957200</v>
      </c>
      <c r="U303">
        <v>994000</v>
      </c>
      <c r="V303">
        <v>994000</v>
      </c>
      <c r="W303">
        <v>1206</v>
      </c>
      <c r="X303">
        <v>1206</v>
      </c>
      <c r="Y303">
        <v>1206</v>
      </c>
      <c r="Z303">
        <v>10080</v>
      </c>
      <c r="AA303">
        <v>10080</v>
      </c>
      <c r="AB303">
        <v>10080</v>
      </c>
      <c r="AC303">
        <v>609000</v>
      </c>
    </row>
    <row r="304" spans="1:29" x14ac:dyDescent="0.25">
      <c r="A304">
        <v>19</v>
      </c>
      <c r="B304">
        <v>4</v>
      </c>
      <c r="C304">
        <v>1</v>
      </c>
      <c r="D304" t="s">
        <v>26</v>
      </c>
      <c r="E304" t="s">
        <v>327</v>
      </c>
      <c r="F304" t="s">
        <v>326</v>
      </c>
      <c r="G304">
        <v>0.13</v>
      </c>
      <c r="H304">
        <v>0.91</v>
      </c>
      <c r="I304">
        <v>-999</v>
      </c>
      <c r="J304">
        <v>0.64</v>
      </c>
      <c r="K304">
        <v>0.36</v>
      </c>
      <c r="L304">
        <v>-999</v>
      </c>
      <c r="M304">
        <v>-999</v>
      </c>
      <c r="N304">
        <v>-999</v>
      </c>
      <c r="O304">
        <v>-999</v>
      </c>
      <c r="P304">
        <v>-999</v>
      </c>
      <c r="Q304">
        <v>-999</v>
      </c>
      <c r="R304">
        <v>-999</v>
      </c>
      <c r="S304">
        <v>-999</v>
      </c>
      <c r="T304">
        <v>1787100</v>
      </c>
      <c r="U304">
        <v>1545600</v>
      </c>
      <c r="V304">
        <v>-999</v>
      </c>
      <c r="W304">
        <v>-999</v>
      </c>
      <c r="X304">
        <v>-999</v>
      </c>
      <c r="Y304">
        <v>-999</v>
      </c>
      <c r="Z304">
        <v>-999</v>
      </c>
      <c r="AA304">
        <v>-999</v>
      </c>
      <c r="AB304">
        <v>-999</v>
      </c>
      <c r="AC304">
        <v>-999</v>
      </c>
    </row>
    <row r="305" spans="1:29" x14ac:dyDescent="0.25">
      <c r="A305">
        <v>20</v>
      </c>
      <c r="B305">
        <v>1</v>
      </c>
      <c r="C305">
        <v>1</v>
      </c>
      <c r="D305" t="s">
        <v>27</v>
      </c>
      <c r="E305" t="s">
        <v>342</v>
      </c>
      <c r="F305" t="s">
        <v>331</v>
      </c>
      <c r="G305">
        <v>0.6</v>
      </c>
      <c r="H305">
        <v>70</v>
      </c>
      <c r="I305">
        <v>2.8</v>
      </c>
      <c r="J305">
        <v>0.16666700000000001</v>
      </c>
      <c r="K305">
        <v>0.7</v>
      </c>
      <c r="L305">
        <v>292.10000000000002</v>
      </c>
      <c r="M305">
        <v>305.10000000000002</v>
      </c>
      <c r="N305" t="s">
        <v>330</v>
      </c>
    </row>
    <row r="306" spans="1:29" x14ac:dyDescent="0.25">
      <c r="A306">
        <v>20</v>
      </c>
      <c r="B306">
        <v>1</v>
      </c>
      <c r="C306">
        <v>1</v>
      </c>
      <c r="D306" t="s">
        <v>27</v>
      </c>
      <c r="E306" t="s">
        <v>342</v>
      </c>
      <c r="F306" t="s">
        <v>329</v>
      </c>
      <c r="G306">
        <v>0.21659999999999999</v>
      </c>
      <c r="H306">
        <v>0.90080000000000005</v>
      </c>
      <c r="I306">
        <v>3.1833500000000001E-2</v>
      </c>
      <c r="J306">
        <v>1.994192</v>
      </c>
      <c r="K306">
        <v>4.287744</v>
      </c>
      <c r="L306">
        <v>4.2683590000000002</v>
      </c>
      <c r="M306">
        <v>3.2904469999999999</v>
      </c>
      <c r="N306">
        <v>3.0502669999999998</v>
      </c>
      <c r="O306">
        <v>0.75671500000000003</v>
      </c>
      <c r="P306">
        <v>3.0502669999999998</v>
      </c>
      <c r="Q306">
        <v>3.2896510000000001</v>
      </c>
      <c r="R306">
        <v>3.2727659999999998</v>
      </c>
      <c r="S306">
        <v>1.0799989999999999</v>
      </c>
      <c r="T306">
        <v>2118010</v>
      </c>
      <c r="U306">
        <v>2118499.9</v>
      </c>
      <c r="V306">
        <v>2133802</v>
      </c>
      <c r="W306">
        <v>95882.6</v>
      </c>
      <c r="X306">
        <v>777056.1</v>
      </c>
      <c r="Y306">
        <v>776566.2</v>
      </c>
      <c r="Z306">
        <v>777056.1</v>
      </c>
      <c r="AA306">
        <v>134966.39999999999</v>
      </c>
      <c r="AB306">
        <v>121896</v>
      </c>
      <c r="AC306">
        <v>617575.5</v>
      </c>
    </row>
    <row r="307" spans="1:29" x14ac:dyDescent="0.25">
      <c r="A307">
        <v>20</v>
      </c>
      <c r="B307">
        <v>1</v>
      </c>
      <c r="C307">
        <v>1</v>
      </c>
      <c r="D307" t="s">
        <v>27</v>
      </c>
      <c r="E307" t="s">
        <v>342</v>
      </c>
      <c r="F307" t="s">
        <v>328</v>
      </c>
      <c r="G307">
        <v>0.14000000000000001</v>
      </c>
      <c r="H307">
        <v>0.91</v>
      </c>
      <c r="I307">
        <v>2.5999999999999999E-2</v>
      </c>
      <c r="J307">
        <v>1.1499999999999999</v>
      </c>
      <c r="K307">
        <v>0.19</v>
      </c>
      <c r="L307">
        <v>3.5999999999999997E-2</v>
      </c>
      <c r="M307">
        <v>3.5999999999999997E-2</v>
      </c>
      <c r="N307">
        <v>3.5999999999999997E-2</v>
      </c>
      <c r="O307">
        <v>0.7</v>
      </c>
      <c r="P307">
        <v>0.7</v>
      </c>
      <c r="Q307">
        <v>0.7</v>
      </c>
      <c r="R307">
        <v>0.7</v>
      </c>
      <c r="S307">
        <v>0.7</v>
      </c>
      <c r="T307">
        <v>1957200</v>
      </c>
      <c r="U307">
        <v>912000</v>
      </c>
      <c r="V307">
        <v>96600</v>
      </c>
      <c r="W307">
        <v>96600</v>
      </c>
      <c r="X307">
        <v>96600</v>
      </c>
      <c r="Y307">
        <v>840000</v>
      </c>
      <c r="Z307">
        <v>840000</v>
      </c>
      <c r="AA307">
        <v>840000</v>
      </c>
      <c r="AB307">
        <v>840000</v>
      </c>
      <c r="AC307">
        <v>840000</v>
      </c>
    </row>
    <row r="308" spans="1:29" x14ac:dyDescent="0.25">
      <c r="A308">
        <v>20</v>
      </c>
      <c r="B308">
        <v>1</v>
      </c>
      <c r="C308">
        <v>1</v>
      </c>
      <c r="D308" t="s">
        <v>27</v>
      </c>
      <c r="E308" t="s">
        <v>342</v>
      </c>
      <c r="F308" t="s">
        <v>326</v>
      </c>
      <c r="G308">
        <v>0.23</v>
      </c>
      <c r="H308">
        <v>0.88</v>
      </c>
      <c r="I308">
        <v>-999</v>
      </c>
      <c r="J308">
        <v>1.9</v>
      </c>
      <c r="K308">
        <v>0.56000000000000005</v>
      </c>
      <c r="L308">
        <v>0.36</v>
      </c>
      <c r="M308">
        <v>-999</v>
      </c>
      <c r="N308">
        <v>-999</v>
      </c>
      <c r="O308">
        <v>-999</v>
      </c>
      <c r="P308">
        <v>-999</v>
      </c>
      <c r="Q308">
        <v>-999</v>
      </c>
      <c r="R308">
        <v>-999</v>
      </c>
      <c r="S308">
        <v>-999</v>
      </c>
      <c r="T308">
        <v>2100000</v>
      </c>
      <c r="U308">
        <v>1773000</v>
      </c>
      <c r="V308">
        <v>1545600</v>
      </c>
      <c r="W308">
        <v>-999</v>
      </c>
      <c r="X308">
        <v>-999</v>
      </c>
      <c r="Y308">
        <v>-999</v>
      </c>
      <c r="Z308">
        <v>-999</v>
      </c>
      <c r="AA308">
        <v>-999</v>
      </c>
      <c r="AB308">
        <v>-999</v>
      </c>
      <c r="AC308">
        <v>-999</v>
      </c>
    </row>
    <row r="309" spans="1:29" x14ac:dyDescent="0.25">
      <c r="A309">
        <v>20</v>
      </c>
      <c r="B309">
        <v>2</v>
      </c>
      <c r="C309">
        <v>1</v>
      </c>
      <c r="D309" t="s">
        <v>27</v>
      </c>
      <c r="E309" t="s">
        <v>341</v>
      </c>
      <c r="F309" t="s">
        <v>331</v>
      </c>
      <c r="G309">
        <v>0.5</v>
      </c>
      <c r="H309">
        <v>45</v>
      </c>
      <c r="I309">
        <v>1.8</v>
      </c>
      <c r="J309">
        <v>0.33333299999999999</v>
      </c>
      <c r="K309">
        <v>0.4</v>
      </c>
      <c r="L309">
        <v>292.10000000000002</v>
      </c>
      <c r="M309">
        <v>373.1</v>
      </c>
      <c r="N309" t="s">
        <v>330</v>
      </c>
    </row>
    <row r="310" spans="1:29" x14ac:dyDescent="0.25">
      <c r="A310">
        <v>20</v>
      </c>
      <c r="B310">
        <v>2</v>
      </c>
      <c r="C310">
        <v>1</v>
      </c>
      <c r="D310" t="s">
        <v>27</v>
      </c>
      <c r="E310" t="s">
        <v>341</v>
      </c>
      <c r="F310" t="s">
        <v>329</v>
      </c>
      <c r="G310">
        <v>0.21659999999999999</v>
      </c>
      <c r="H310">
        <v>0.90080000000000005</v>
      </c>
      <c r="I310">
        <v>3.1833500000000001E-2</v>
      </c>
      <c r="J310">
        <v>1.994192</v>
      </c>
      <c r="K310">
        <v>4.287744</v>
      </c>
      <c r="L310">
        <v>4.2683590000000002</v>
      </c>
      <c r="M310">
        <v>3.2904469999999999</v>
      </c>
      <c r="N310">
        <v>3.0502669999999998</v>
      </c>
      <c r="O310">
        <v>0.75671500000000003</v>
      </c>
      <c r="P310">
        <v>3.0502669999999998</v>
      </c>
      <c r="Q310">
        <v>3.2896510000000001</v>
      </c>
      <c r="R310">
        <v>3.2727659999999998</v>
      </c>
      <c r="S310">
        <v>1.0799989999999999</v>
      </c>
      <c r="T310">
        <v>2118010</v>
      </c>
      <c r="U310">
        <v>2118499.9</v>
      </c>
      <c r="V310">
        <v>2133802</v>
      </c>
      <c r="W310">
        <v>95882.6</v>
      </c>
      <c r="X310">
        <v>777056.1</v>
      </c>
      <c r="Y310">
        <v>776566.2</v>
      </c>
      <c r="Z310">
        <v>777056.1</v>
      </c>
      <c r="AA310">
        <v>134966.39999999999</v>
      </c>
      <c r="AB310">
        <v>121896</v>
      </c>
      <c r="AC310">
        <v>617575.5</v>
      </c>
    </row>
    <row r="311" spans="1:29" x14ac:dyDescent="0.25">
      <c r="A311">
        <v>20</v>
      </c>
      <c r="B311">
        <v>2</v>
      </c>
      <c r="C311">
        <v>1</v>
      </c>
      <c r="D311" t="s">
        <v>27</v>
      </c>
      <c r="E311" t="s">
        <v>341</v>
      </c>
      <c r="F311" t="s">
        <v>328</v>
      </c>
      <c r="G311">
        <v>0.14000000000000001</v>
      </c>
      <c r="H311">
        <v>0.91</v>
      </c>
      <c r="I311">
        <v>2.5999999999999999E-2</v>
      </c>
      <c r="J311">
        <v>1.1499999999999999</v>
      </c>
      <c r="K311">
        <v>0.19</v>
      </c>
      <c r="L311">
        <v>3.5999999999999997E-2</v>
      </c>
      <c r="M311">
        <v>3.5999999999999997E-2</v>
      </c>
      <c r="N311">
        <v>3.5999999999999997E-2</v>
      </c>
      <c r="O311">
        <v>0.7</v>
      </c>
      <c r="P311">
        <v>0.7</v>
      </c>
      <c r="Q311">
        <v>0.7</v>
      </c>
      <c r="R311">
        <v>0.7</v>
      </c>
      <c r="S311">
        <v>0.7</v>
      </c>
      <c r="T311">
        <v>1957200</v>
      </c>
      <c r="U311">
        <v>912000</v>
      </c>
      <c r="V311">
        <v>96600</v>
      </c>
      <c r="W311">
        <v>96600</v>
      </c>
      <c r="X311">
        <v>96600</v>
      </c>
      <c r="Y311">
        <v>840000</v>
      </c>
      <c r="Z311">
        <v>840000</v>
      </c>
      <c r="AA311">
        <v>840000</v>
      </c>
      <c r="AB311">
        <v>840000</v>
      </c>
      <c r="AC311">
        <v>840000</v>
      </c>
    </row>
    <row r="312" spans="1:29" x14ac:dyDescent="0.25">
      <c r="A312">
        <v>20</v>
      </c>
      <c r="B312">
        <v>2</v>
      </c>
      <c r="C312">
        <v>1</v>
      </c>
      <c r="D312" t="s">
        <v>27</v>
      </c>
      <c r="E312" t="s">
        <v>341</v>
      </c>
      <c r="F312" t="s">
        <v>326</v>
      </c>
      <c r="G312">
        <v>0.23</v>
      </c>
      <c r="H312">
        <v>0.88</v>
      </c>
      <c r="I312">
        <v>-999</v>
      </c>
      <c r="J312">
        <v>1.9</v>
      </c>
      <c r="K312">
        <v>0.56000000000000005</v>
      </c>
      <c r="L312">
        <v>0.36</v>
      </c>
      <c r="M312">
        <v>-999</v>
      </c>
      <c r="N312">
        <v>-999</v>
      </c>
      <c r="O312">
        <v>-999</v>
      </c>
      <c r="P312">
        <v>-999</v>
      </c>
      <c r="Q312">
        <v>-999</v>
      </c>
      <c r="R312">
        <v>-999</v>
      </c>
      <c r="S312">
        <v>-999</v>
      </c>
      <c r="T312">
        <v>2100000</v>
      </c>
      <c r="U312">
        <v>1773000</v>
      </c>
      <c r="V312">
        <v>1545600</v>
      </c>
      <c r="W312">
        <v>-999</v>
      </c>
      <c r="X312">
        <v>-999</v>
      </c>
      <c r="Y312">
        <v>-999</v>
      </c>
      <c r="Z312">
        <v>-999</v>
      </c>
      <c r="AA312">
        <v>-999</v>
      </c>
      <c r="AB312">
        <v>-999</v>
      </c>
      <c r="AC312">
        <v>-999</v>
      </c>
    </row>
    <row r="313" spans="1:29" x14ac:dyDescent="0.25">
      <c r="A313">
        <v>20</v>
      </c>
      <c r="B313">
        <v>3</v>
      </c>
      <c r="C313">
        <v>1</v>
      </c>
      <c r="D313" t="s">
        <v>27</v>
      </c>
      <c r="E313" t="s">
        <v>340</v>
      </c>
      <c r="F313" t="s">
        <v>331</v>
      </c>
      <c r="G313">
        <v>0.4</v>
      </c>
      <c r="H313">
        <v>12</v>
      </c>
      <c r="I313">
        <v>0.48</v>
      </c>
      <c r="J313">
        <v>0.63636400000000004</v>
      </c>
      <c r="K313">
        <v>0.45</v>
      </c>
      <c r="L313">
        <v>290.10000000000002</v>
      </c>
      <c r="M313">
        <v>373.1</v>
      </c>
      <c r="N313" t="s">
        <v>330</v>
      </c>
    </row>
    <row r="314" spans="1:29" x14ac:dyDescent="0.25">
      <c r="A314">
        <v>20</v>
      </c>
      <c r="B314">
        <v>3</v>
      </c>
      <c r="C314">
        <v>1</v>
      </c>
      <c r="D314" t="s">
        <v>27</v>
      </c>
      <c r="E314" t="s">
        <v>340</v>
      </c>
      <c r="F314" t="s">
        <v>329</v>
      </c>
      <c r="G314">
        <v>0.21659999999999999</v>
      </c>
      <c r="H314">
        <v>0.90080000000000005</v>
      </c>
      <c r="I314">
        <v>3.1833500000000001E-2</v>
      </c>
      <c r="J314">
        <v>1.994192</v>
      </c>
      <c r="K314">
        <v>4.287744</v>
      </c>
      <c r="L314">
        <v>4.2683590000000002</v>
      </c>
      <c r="M314">
        <v>3.2904469999999999</v>
      </c>
      <c r="N314">
        <v>3.0502669999999998</v>
      </c>
      <c r="O314">
        <v>0.75671500000000003</v>
      </c>
      <c r="P314">
        <v>3.0502669999999998</v>
      </c>
      <c r="Q314">
        <v>3.2896510000000001</v>
      </c>
      <c r="R314">
        <v>3.2727659999999998</v>
      </c>
      <c r="S314">
        <v>1.0799989999999999</v>
      </c>
      <c r="T314">
        <v>2118010</v>
      </c>
      <c r="U314">
        <v>2118499.9</v>
      </c>
      <c r="V314">
        <v>2133802</v>
      </c>
      <c r="W314">
        <v>95882.6</v>
      </c>
      <c r="X314">
        <v>777056.1</v>
      </c>
      <c r="Y314">
        <v>776566.2</v>
      </c>
      <c r="Z314">
        <v>777056.1</v>
      </c>
      <c r="AA314">
        <v>134966.39999999999</v>
      </c>
      <c r="AB314">
        <v>121896</v>
      </c>
      <c r="AC314">
        <v>617575.5</v>
      </c>
    </row>
    <row r="315" spans="1:29" x14ac:dyDescent="0.25">
      <c r="A315">
        <v>20</v>
      </c>
      <c r="B315">
        <v>3</v>
      </c>
      <c r="C315">
        <v>1</v>
      </c>
      <c r="D315" t="s">
        <v>27</v>
      </c>
      <c r="E315" t="s">
        <v>340</v>
      </c>
      <c r="F315" t="s">
        <v>328</v>
      </c>
      <c r="G315">
        <v>0.14000000000000001</v>
      </c>
      <c r="H315">
        <v>0.91</v>
      </c>
      <c r="I315">
        <v>2.5999999999999999E-2</v>
      </c>
      <c r="J315">
        <v>1.1499999999999999</v>
      </c>
      <c r="K315">
        <v>0.19</v>
      </c>
      <c r="L315">
        <v>3.5999999999999997E-2</v>
      </c>
      <c r="M315">
        <v>3.5999999999999997E-2</v>
      </c>
      <c r="N315">
        <v>3.5999999999999997E-2</v>
      </c>
      <c r="O315">
        <v>0.7</v>
      </c>
      <c r="P315">
        <v>0.7</v>
      </c>
      <c r="Q315">
        <v>0.7</v>
      </c>
      <c r="R315">
        <v>0.7</v>
      </c>
      <c r="S315">
        <v>0.7</v>
      </c>
      <c r="T315">
        <v>1957200</v>
      </c>
      <c r="U315">
        <v>912000</v>
      </c>
      <c r="V315">
        <v>96600</v>
      </c>
      <c r="W315">
        <v>96600</v>
      </c>
      <c r="X315">
        <v>96600</v>
      </c>
      <c r="Y315">
        <v>840000</v>
      </c>
      <c r="Z315">
        <v>840000</v>
      </c>
      <c r="AA315">
        <v>840000</v>
      </c>
      <c r="AB315">
        <v>840000</v>
      </c>
      <c r="AC315">
        <v>840000</v>
      </c>
    </row>
    <row r="316" spans="1:29" x14ac:dyDescent="0.25">
      <c r="A316">
        <v>20</v>
      </c>
      <c r="B316">
        <v>3</v>
      </c>
      <c r="C316">
        <v>1</v>
      </c>
      <c r="D316" t="s">
        <v>27</v>
      </c>
      <c r="E316" t="s">
        <v>340</v>
      </c>
      <c r="F316" t="s">
        <v>326</v>
      </c>
      <c r="G316">
        <v>0.13</v>
      </c>
      <c r="H316">
        <v>0.91</v>
      </c>
      <c r="I316">
        <v>-999</v>
      </c>
      <c r="J316">
        <v>1.67</v>
      </c>
      <c r="K316">
        <v>0.55789999999999995</v>
      </c>
      <c r="L316">
        <v>-999</v>
      </c>
      <c r="M316">
        <v>-999</v>
      </c>
      <c r="N316">
        <v>-999</v>
      </c>
      <c r="O316">
        <v>-999</v>
      </c>
      <c r="P316">
        <v>-999</v>
      </c>
      <c r="Q316">
        <v>-999</v>
      </c>
      <c r="R316">
        <v>-999</v>
      </c>
      <c r="S316">
        <v>-999</v>
      </c>
      <c r="T316">
        <v>2060500</v>
      </c>
      <c r="U316">
        <v>1712300</v>
      </c>
      <c r="V316">
        <v>-999</v>
      </c>
      <c r="W316">
        <v>-999</v>
      </c>
      <c r="X316">
        <v>-999</v>
      </c>
      <c r="Y316">
        <v>-999</v>
      </c>
      <c r="Z316">
        <v>-999</v>
      </c>
      <c r="AA316">
        <v>-999</v>
      </c>
      <c r="AB316">
        <v>-999</v>
      </c>
      <c r="AC316">
        <v>-999</v>
      </c>
    </row>
    <row r="317" spans="1:29" x14ac:dyDescent="0.25">
      <c r="A317">
        <v>20</v>
      </c>
      <c r="B317">
        <v>4</v>
      </c>
      <c r="C317">
        <v>1</v>
      </c>
      <c r="D317" t="s">
        <v>27</v>
      </c>
      <c r="E317" t="s">
        <v>339</v>
      </c>
      <c r="F317" t="s">
        <v>331</v>
      </c>
      <c r="G317">
        <v>0.4</v>
      </c>
      <c r="H317">
        <v>8</v>
      </c>
      <c r="I317">
        <v>0.4</v>
      </c>
      <c r="J317">
        <v>0.8125</v>
      </c>
      <c r="K317">
        <v>0.2</v>
      </c>
      <c r="L317">
        <v>290.10000000000002</v>
      </c>
      <c r="M317">
        <v>373.1</v>
      </c>
      <c r="N317" t="s">
        <v>330</v>
      </c>
    </row>
    <row r="318" spans="1:29" x14ac:dyDescent="0.25">
      <c r="A318">
        <v>20</v>
      </c>
      <c r="B318">
        <v>4</v>
      </c>
      <c r="C318">
        <v>1</v>
      </c>
      <c r="D318" t="s">
        <v>27</v>
      </c>
      <c r="E318" t="s">
        <v>339</v>
      </c>
      <c r="F318" t="s">
        <v>329</v>
      </c>
      <c r="G318">
        <v>0.45119999999999999</v>
      </c>
      <c r="H318">
        <v>0.90959999999999996</v>
      </c>
      <c r="I318">
        <v>9.6325000000000004E-3</v>
      </c>
      <c r="J318">
        <v>1.254813</v>
      </c>
      <c r="K318">
        <v>2.9684520000000001</v>
      </c>
      <c r="L318">
        <v>2.2607330000000001</v>
      </c>
      <c r="M318">
        <v>2.2319019999999998</v>
      </c>
      <c r="N318">
        <v>2.2319019999999998</v>
      </c>
      <c r="O318">
        <v>2.2319019999999998</v>
      </c>
      <c r="P318">
        <v>2.2319019999999998</v>
      </c>
      <c r="Q318">
        <v>2.2319019999999998</v>
      </c>
      <c r="R318">
        <v>2.974431</v>
      </c>
      <c r="S318">
        <v>0.89608600000000005</v>
      </c>
      <c r="T318">
        <v>2352091.2000000002</v>
      </c>
      <c r="U318">
        <v>166899.4</v>
      </c>
      <c r="V318">
        <v>1145250</v>
      </c>
      <c r="W318">
        <v>117279.3</v>
      </c>
      <c r="X318">
        <v>117279.3</v>
      </c>
      <c r="Y318">
        <v>117279.3</v>
      </c>
      <c r="Z318">
        <v>117279.3</v>
      </c>
      <c r="AA318">
        <v>117279.3</v>
      </c>
      <c r="AB318">
        <v>174593.7</v>
      </c>
      <c r="AC318">
        <v>649754.30000000005</v>
      </c>
    </row>
    <row r="319" spans="1:29" x14ac:dyDescent="0.25">
      <c r="A319">
        <v>20</v>
      </c>
      <c r="B319">
        <v>4</v>
      </c>
      <c r="C319">
        <v>1</v>
      </c>
      <c r="D319" t="s">
        <v>27</v>
      </c>
      <c r="E319" t="s">
        <v>339</v>
      </c>
      <c r="F319" t="s">
        <v>328</v>
      </c>
      <c r="G319">
        <v>0.14000000000000001</v>
      </c>
      <c r="H319">
        <v>0.91</v>
      </c>
      <c r="I319">
        <v>1.4200000000000001E-2</v>
      </c>
      <c r="J319">
        <v>1.1499999999999999</v>
      </c>
      <c r="K319">
        <v>0.15</v>
      </c>
      <c r="L319">
        <v>0.15</v>
      </c>
      <c r="M319">
        <v>0.03</v>
      </c>
      <c r="N319">
        <v>0.03</v>
      </c>
      <c r="O319">
        <v>0.03</v>
      </c>
      <c r="P319">
        <v>0.04</v>
      </c>
      <c r="Q319">
        <v>0.04</v>
      </c>
      <c r="R319">
        <v>0.04</v>
      </c>
      <c r="S319">
        <v>0.16</v>
      </c>
      <c r="T319">
        <v>1957200</v>
      </c>
      <c r="U319">
        <v>994000</v>
      </c>
      <c r="V319">
        <v>994000</v>
      </c>
      <c r="W319">
        <v>1206</v>
      </c>
      <c r="X319">
        <v>1206</v>
      </c>
      <c r="Y319">
        <v>1206</v>
      </c>
      <c r="Z319">
        <v>10080</v>
      </c>
      <c r="AA319">
        <v>10080</v>
      </c>
      <c r="AB319">
        <v>10080</v>
      </c>
      <c r="AC319">
        <v>609000</v>
      </c>
    </row>
    <row r="320" spans="1:29" x14ac:dyDescent="0.25">
      <c r="A320">
        <v>20</v>
      </c>
      <c r="B320">
        <v>4</v>
      </c>
      <c r="C320">
        <v>1</v>
      </c>
      <c r="D320" t="s">
        <v>27</v>
      </c>
      <c r="E320" t="s">
        <v>339</v>
      </c>
      <c r="F320" t="s">
        <v>326</v>
      </c>
      <c r="G320">
        <v>0.13</v>
      </c>
      <c r="H320">
        <v>0.91</v>
      </c>
      <c r="I320">
        <v>-999</v>
      </c>
      <c r="J320">
        <v>1.67</v>
      </c>
      <c r="K320">
        <v>0.55789999999999995</v>
      </c>
      <c r="L320">
        <v>-999</v>
      </c>
      <c r="M320">
        <v>-999</v>
      </c>
      <c r="N320">
        <v>-999</v>
      </c>
      <c r="O320">
        <v>-999</v>
      </c>
      <c r="P320">
        <v>-999</v>
      </c>
      <c r="Q320">
        <v>-999</v>
      </c>
      <c r="R320">
        <v>-999</v>
      </c>
      <c r="S320">
        <v>-999</v>
      </c>
      <c r="T320">
        <v>2060500</v>
      </c>
      <c r="U320">
        <v>1712300</v>
      </c>
      <c r="V320">
        <v>-999</v>
      </c>
      <c r="W320">
        <v>-999</v>
      </c>
      <c r="X320">
        <v>-999</v>
      </c>
      <c r="Y320">
        <v>-999</v>
      </c>
      <c r="Z320">
        <v>-999</v>
      </c>
      <c r="AA320">
        <v>-999</v>
      </c>
      <c r="AB320">
        <v>-999</v>
      </c>
      <c r="AC320">
        <v>-999</v>
      </c>
    </row>
    <row r="321" spans="1:29" x14ac:dyDescent="0.25">
      <c r="A321">
        <v>21</v>
      </c>
      <c r="B321">
        <v>1</v>
      </c>
      <c r="C321">
        <v>1</v>
      </c>
      <c r="D321" t="s">
        <v>28</v>
      </c>
      <c r="E321" t="s">
        <v>338</v>
      </c>
      <c r="F321" t="s">
        <v>331</v>
      </c>
      <c r="G321">
        <v>0.9</v>
      </c>
      <c r="H321">
        <v>100</v>
      </c>
      <c r="I321">
        <v>4</v>
      </c>
      <c r="J321">
        <v>0.375</v>
      </c>
      <c r="K321">
        <v>0.6</v>
      </c>
      <c r="L321">
        <v>290.10000000000002</v>
      </c>
      <c r="M321">
        <v>305.10000000000002</v>
      </c>
      <c r="N321" t="s">
        <v>330</v>
      </c>
    </row>
    <row r="322" spans="1:29" x14ac:dyDescent="0.25">
      <c r="A322">
        <v>21</v>
      </c>
      <c r="B322">
        <v>1</v>
      </c>
      <c r="C322">
        <v>1</v>
      </c>
      <c r="D322" t="s">
        <v>28</v>
      </c>
      <c r="E322" t="s">
        <v>338</v>
      </c>
      <c r="F322" t="s">
        <v>329</v>
      </c>
      <c r="G322">
        <v>0.21659999999999999</v>
      </c>
      <c r="H322">
        <v>0.90080000000000005</v>
      </c>
      <c r="I322">
        <v>3.1833500000000001E-2</v>
      </c>
      <c r="J322">
        <v>1.994192</v>
      </c>
      <c r="K322">
        <v>4.287744</v>
      </c>
      <c r="L322">
        <v>4.2683590000000002</v>
      </c>
      <c r="M322">
        <v>3.2904469999999999</v>
      </c>
      <c r="N322">
        <v>3.0502669999999998</v>
      </c>
      <c r="O322">
        <v>0.75671500000000003</v>
      </c>
      <c r="P322">
        <v>3.0502669999999998</v>
      </c>
      <c r="Q322">
        <v>3.2896510000000001</v>
      </c>
      <c r="R322">
        <v>3.2727659999999998</v>
      </c>
      <c r="S322">
        <v>1.0799989999999999</v>
      </c>
      <c r="T322">
        <v>2118010</v>
      </c>
      <c r="U322">
        <v>2118499.9</v>
      </c>
      <c r="V322">
        <v>2133802</v>
      </c>
      <c r="W322">
        <v>95882.6</v>
      </c>
      <c r="X322">
        <v>777056.1</v>
      </c>
      <c r="Y322">
        <v>776566.2</v>
      </c>
      <c r="Z322">
        <v>777056.1</v>
      </c>
      <c r="AA322">
        <v>134966.39999999999</v>
      </c>
      <c r="AB322">
        <v>121896</v>
      </c>
      <c r="AC322">
        <v>617575.5</v>
      </c>
    </row>
    <row r="323" spans="1:29" x14ac:dyDescent="0.25">
      <c r="A323">
        <v>21</v>
      </c>
      <c r="B323">
        <v>1</v>
      </c>
      <c r="C323">
        <v>1</v>
      </c>
      <c r="D323" t="s">
        <v>28</v>
      </c>
      <c r="E323" t="s">
        <v>338</v>
      </c>
      <c r="F323" t="s">
        <v>328</v>
      </c>
      <c r="G323">
        <v>0.14000000000000001</v>
      </c>
      <c r="H323">
        <v>0.91</v>
      </c>
      <c r="I323">
        <v>2.5999999999999999E-2</v>
      </c>
      <c r="J323">
        <v>1.1499999999999999</v>
      </c>
      <c r="K323">
        <v>0.19</v>
      </c>
      <c r="L323">
        <v>3.5999999999999997E-2</v>
      </c>
      <c r="M323">
        <v>3.5999999999999997E-2</v>
      </c>
      <c r="N323">
        <v>3.5999999999999997E-2</v>
      </c>
      <c r="O323">
        <v>0.7</v>
      </c>
      <c r="P323">
        <v>0.7</v>
      </c>
      <c r="Q323">
        <v>0.7</v>
      </c>
      <c r="R323">
        <v>0.7</v>
      </c>
      <c r="S323">
        <v>0.7</v>
      </c>
      <c r="T323">
        <v>1957200</v>
      </c>
      <c r="U323">
        <v>912000</v>
      </c>
      <c r="V323">
        <v>96600</v>
      </c>
      <c r="W323">
        <v>96600</v>
      </c>
      <c r="X323">
        <v>96600</v>
      </c>
      <c r="Y323">
        <v>840000</v>
      </c>
      <c r="Z323">
        <v>840000</v>
      </c>
      <c r="AA323">
        <v>840000</v>
      </c>
      <c r="AB323">
        <v>840000</v>
      </c>
      <c r="AC323">
        <v>840000</v>
      </c>
    </row>
    <row r="324" spans="1:29" x14ac:dyDescent="0.25">
      <c r="A324">
        <v>21</v>
      </c>
      <c r="B324">
        <v>1</v>
      </c>
      <c r="C324">
        <v>1</v>
      </c>
      <c r="D324" t="s">
        <v>28</v>
      </c>
      <c r="E324" t="s">
        <v>338</v>
      </c>
      <c r="F324" t="s">
        <v>326</v>
      </c>
      <c r="G324">
        <v>0.13</v>
      </c>
      <c r="H324">
        <v>0.91</v>
      </c>
      <c r="I324">
        <v>-999</v>
      </c>
      <c r="J324">
        <v>1.67</v>
      </c>
      <c r="K324">
        <v>0.55789999999999995</v>
      </c>
      <c r="L324">
        <v>-999</v>
      </c>
      <c r="M324">
        <v>-999</v>
      </c>
      <c r="N324">
        <v>-999</v>
      </c>
      <c r="O324">
        <v>-999</v>
      </c>
      <c r="P324">
        <v>-999</v>
      </c>
      <c r="Q324">
        <v>-999</v>
      </c>
      <c r="R324">
        <v>-999</v>
      </c>
      <c r="S324">
        <v>-999</v>
      </c>
      <c r="T324">
        <v>2060500</v>
      </c>
      <c r="U324">
        <v>1712300</v>
      </c>
      <c r="V324">
        <v>-999</v>
      </c>
      <c r="W324">
        <v>-999</v>
      </c>
      <c r="X324">
        <v>-999</v>
      </c>
      <c r="Y324">
        <v>-999</v>
      </c>
      <c r="Z324">
        <v>-999</v>
      </c>
      <c r="AA324">
        <v>-999</v>
      </c>
      <c r="AB324">
        <v>-999</v>
      </c>
      <c r="AC324">
        <v>-999</v>
      </c>
    </row>
    <row r="325" spans="1:29" x14ac:dyDescent="0.25">
      <c r="A325">
        <v>21</v>
      </c>
      <c r="B325">
        <v>2</v>
      </c>
      <c r="C325">
        <v>1</v>
      </c>
      <c r="D325" t="s">
        <v>28</v>
      </c>
      <c r="E325" t="s">
        <v>337</v>
      </c>
      <c r="F325" t="s">
        <v>331</v>
      </c>
      <c r="G325">
        <v>0.6</v>
      </c>
      <c r="H325">
        <v>35</v>
      </c>
      <c r="I325">
        <v>1.4</v>
      </c>
      <c r="J325">
        <v>0.5</v>
      </c>
      <c r="K325">
        <v>0.5</v>
      </c>
      <c r="L325">
        <v>285.10000000000002</v>
      </c>
      <c r="M325">
        <v>373.1</v>
      </c>
      <c r="N325" t="s">
        <v>330</v>
      </c>
    </row>
    <row r="326" spans="1:29" x14ac:dyDescent="0.25">
      <c r="A326">
        <v>21</v>
      </c>
      <c r="B326">
        <v>2</v>
      </c>
      <c r="C326">
        <v>1</v>
      </c>
      <c r="D326" t="s">
        <v>28</v>
      </c>
      <c r="E326" t="s">
        <v>337</v>
      </c>
      <c r="F326" t="s">
        <v>329</v>
      </c>
      <c r="G326">
        <v>0.21659999999999999</v>
      </c>
      <c r="H326">
        <v>0.90080000000000005</v>
      </c>
      <c r="I326">
        <v>3.1662750000000003E-2</v>
      </c>
      <c r="J326">
        <v>4.2608280000000001</v>
      </c>
      <c r="K326">
        <v>9.9183280000000007</v>
      </c>
      <c r="L326">
        <v>9.8990460000000002</v>
      </c>
      <c r="M326">
        <v>9.816236</v>
      </c>
      <c r="N326">
        <v>9.5773449999999993</v>
      </c>
      <c r="O326">
        <v>3.8919809999999999</v>
      </c>
      <c r="P326">
        <v>9.5773449999999993</v>
      </c>
      <c r="Q326">
        <v>9.8154439999999994</v>
      </c>
      <c r="R326">
        <v>8.9087940000000003</v>
      </c>
      <c r="S326">
        <v>3.3515389999999998</v>
      </c>
      <c r="T326">
        <v>2120156.9</v>
      </c>
      <c r="U326">
        <v>2120355.5</v>
      </c>
      <c r="V326">
        <v>2135740.1</v>
      </c>
      <c r="W326">
        <v>98787</v>
      </c>
      <c r="X326">
        <v>783633.9</v>
      </c>
      <c r="Y326">
        <v>783217.7</v>
      </c>
      <c r="Z326">
        <v>783633.9</v>
      </c>
      <c r="AA326">
        <v>138081.60000000001</v>
      </c>
      <c r="AB326">
        <v>112984.4</v>
      </c>
      <c r="AC326">
        <v>611630.9</v>
      </c>
    </row>
    <row r="327" spans="1:29" x14ac:dyDescent="0.25">
      <c r="A327">
        <v>21</v>
      </c>
      <c r="B327">
        <v>2</v>
      </c>
      <c r="C327">
        <v>1</v>
      </c>
      <c r="D327" t="s">
        <v>28</v>
      </c>
      <c r="E327" t="s">
        <v>337</v>
      </c>
      <c r="F327" t="s">
        <v>328</v>
      </c>
      <c r="G327">
        <v>0.14000000000000001</v>
      </c>
      <c r="H327">
        <v>0.91</v>
      </c>
      <c r="I327">
        <v>2.5999999999999999E-2</v>
      </c>
      <c r="J327">
        <v>1.1499999999999999</v>
      </c>
      <c r="K327">
        <v>0.19</v>
      </c>
      <c r="L327">
        <v>3.5999999999999997E-2</v>
      </c>
      <c r="M327">
        <v>3.5999999999999997E-2</v>
      </c>
      <c r="N327">
        <v>3.5999999999999997E-2</v>
      </c>
      <c r="O327">
        <v>0.7</v>
      </c>
      <c r="P327">
        <v>0.7</v>
      </c>
      <c r="Q327">
        <v>0.7</v>
      </c>
      <c r="R327">
        <v>0.7</v>
      </c>
      <c r="S327">
        <v>0.7</v>
      </c>
      <c r="T327">
        <v>1957200</v>
      </c>
      <c r="U327">
        <v>912000</v>
      </c>
      <c r="V327">
        <v>96600</v>
      </c>
      <c r="W327">
        <v>96600</v>
      </c>
      <c r="X327">
        <v>96600</v>
      </c>
      <c r="Y327">
        <v>840000</v>
      </c>
      <c r="Z327">
        <v>840000</v>
      </c>
      <c r="AA327">
        <v>840000</v>
      </c>
      <c r="AB327">
        <v>840000</v>
      </c>
      <c r="AC327">
        <v>840000</v>
      </c>
    </row>
    <row r="328" spans="1:29" x14ac:dyDescent="0.25">
      <c r="A328">
        <v>21</v>
      </c>
      <c r="B328">
        <v>2</v>
      </c>
      <c r="C328">
        <v>1</v>
      </c>
      <c r="D328" t="s">
        <v>28</v>
      </c>
      <c r="E328" t="s">
        <v>337</v>
      </c>
      <c r="F328" t="s">
        <v>326</v>
      </c>
      <c r="G328">
        <v>0.13</v>
      </c>
      <c r="H328">
        <v>0.91</v>
      </c>
      <c r="I328">
        <v>-999</v>
      </c>
      <c r="J328">
        <v>0.64</v>
      </c>
      <c r="K328">
        <v>0.36</v>
      </c>
      <c r="L328">
        <v>-999</v>
      </c>
      <c r="M328">
        <v>-999</v>
      </c>
      <c r="N328">
        <v>-999</v>
      </c>
      <c r="O328">
        <v>-999</v>
      </c>
      <c r="P328">
        <v>-999</v>
      </c>
      <c r="Q328">
        <v>-999</v>
      </c>
      <c r="R328">
        <v>-999</v>
      </c>
      <c r="S328">
        <v>-999</v>
      </c>
      <c r="T328">
        <v>1787100</v>
      </c>
      <c r="U328">
        <v>1545600</v>
      </c>
      <c r="V328">
        <v>-999</v>
      </c>
      <c r="W328">
        <v>-999</v>
      </c>
      <c r="X328">
        <v>-999</v>
      </c>
      <c r="Y328">
        <v>-999</v>
      </c>
      <c r="Z328">
        <v>-999</v>
      </c>
      <c r="AA328">
        <v>-999</v>
      </c>
      <c r="AB328">
        <v>-999</v>
      </c>
      <c r="AC328">
        <v>-999</v>
      </c>
    </row>
    <row r="329" spans="1:29" x14ac:dyDescent="0.25">
      <c r="A329">
        <v>21</v>
      </c>
      <c r="B329">
        <v>3</v>
      </c>
      <c r="C329">
        <v>1</v>
      </c>
      <c r="D329" t="s">
        <v>28</v>
      </c>
      <c r="E329" t="s">
        <v>336</v>
      </c>
      <c r="F329" t="s">
        <v>331</v>
      </c>
      <c r="G329">
        <v>0.4</v>
      </c>
      <c r="H329">
        <v>11</v>
      </c>
      <c r="I329">
        <v>0.73299999999999998</v>
      </c>
      <c r="J329">
        <v>0.769231</v>
      </c>
      <c r="K329">
        <v>0.35</v>
      </c>
      <c r="L329">
        <v>285.10000000000002</v>
      </c>
      <c r="M329">
        <v>373.1</v>
      </c>
      <c r="N329" t="s">
        <v>330</v>
      </c>
    </row>
    <row r="330" spans="1:29" x14ac:dyDescent="0.25">
      <c r="A330">
        <v>21</v>
      </c>
      <c r="B330">
        <v>3</v>
      </c>
      <c r="C330">
        <v>1</v>
      </c>
      <c r="D330" t="s">
        <v>28</v>
      </c>
      <c r="E330" t="s">
        <v>336</v>
      </c>
      <c r="F330" t="s">
        <v>329</v>
      </c>
      <c r="G330">
        <v>0.21912999999999999</v>
      </c>
      <c r="H330">
        <v>0.9325</v>
      </c>
      <c r="I330">
        <v>1.8533000000000001E-2</v>
      </c>
      <c r="J330">
        <v>11.388329000000001</v>
      </c>
      <c r="K330">
        <v>11.388329000000001</v>
      </c>
      <c r="L330">
        <v>11.388329000000001</v>
      </c>
      <c r="M330">
        <v>11.388329000000001</v>
      </c>
      <c r="N330">
        <v>11.388329000000001</v>
      </c>
      <c r="O330">
        <v>11.388329000000001</v>
      </c>
      <c r="P330">
        <v>11.388329000000001</v>
      </c>
      <c r="Q330">
        <v>11.388329000000001</v>
      </c>
      <c r="R330">
        <v>11.388329000000001</v>
      </c>
      <c r="S330">
        <v>11.388329000000001</v>
      </c>
      <c r="T330">
        <v>784045.1</v>
      </c>
      <c r="U330">
        <v>784045.1</v>
      </c>
      <c r="V330">
        <v>784045.1</v>
      </c>
      <c r="W330">
        <v>784045.1</v>
      </c>
      <c r="X330">
        <v>784045.1</v>
      </c>
      <c r="Y330">
        <v>784045.1</v>
      </c>
      <c r="Z330">
        <v>784045.1</v>
      </c>
      <c r="AA330">
        <v>784045.1</v>
      </c>
      <c r="AB330">
        <v>784045.1</v>
      </c>
      <c r="AC330">
        <v>784045.1</v>
      </c>
    </row>
    <row r="331" spans="1:29" x14ac:dyDescent="0.25">
      <c r="A331">
        <v>21</v>
      </c>
      <c r="B331">
        <v>3</v>
      </c>
      <c r="C331">
        <v>1</v>
      </c>
      <c r="D331" t="s">
        <v>28</v>
      </c>
      <c r="E331" t="s">
        <v>336</v>
      </c>
      <c r="F331" t="s">
        <v>328</v>
      </c>
      <c r="G331">
        <v>0.14000000000000001</v>
      </c>
      <c r="H331">
        <v>0.91</v>
      </c>
      <c r="I331">
        <v>1.4200000000000001E-2</v>
      </c>
      <c r="J331">
        <v>1.1499999999999999</v>
      </c>
      <c r="K331">
        <v>0.15</v>
      </c>
      <c r="L331">
        <v>0.15</v>
      </c>
      <c r="M331">
        <v>0.03</v>
      </c>
      <c r="N331">
        <v>0.03</v>
      </c>
      <c r="O331">
        <v>0.03</v>
      </c>
      <c r="P331">
        <v>0.04</v>
      </c>
      <c r="Q331">
        <v>0.04</v>
      </c>
      <c r="R331">
        <v>0.04</v>
      </c>
      <c r="S331">
        <v>0.16</v>
      </c>
      <c r="T331">
        <v>1957200</v>
      </c>
      <c r="U331">
        <v>994000</v>
      </c>
      <c r="V331">
        <v>994000</v>
      </c>
      <c r="W331">
        <v>1206</v>
      </c>
      <c r="X331">
        <v>1206</v>
      </c>
      <c r="Y331">
        <v>1206</v>
      </c>
      <c r="Z331">
        <v>10080</v>
      </c>
      <c r="AA331">
        <v>10080</v>
      </c>
      <c r="AB331">
        <v>10080</v>
      </c>
      <c r="AC331">
        <v>609000</v>
      </c>
    </row>
    <row r="332" spans="1:29" x14ac:dyDescent="0.25">
      <c r="A332">
        <v>21</v>
      </c>
      <c r="B332">
        <v>3</v>
      </c>
      <c r="C332">
        <v>1</v>
      </c>
      <c r="D332" t="s">
        <v>28</v>
      </c>
      <c r="E332" t="s">
        <v>336</v>
      </c>
      <c r="F332" t="s">
        <v>326</v>
      </c>
      <c r="G332">
        <v>0.13</v>
      </c>
      <c r="H332">
        <v>0.91</v>
      </c>
      <c r="I332">
        <v>-999</v>
      </c>
      <c r="J332">
        <v>0.64</v>
      </c>
      <c r="K332">
        <v>0.36</v>
      </c>
      <c r="L332">
        <v>-999</v>
      </c>
      <c r="M332">
        <v>-999</v>
      </c>
      <c r="N332">
        <v>-999</v>
      </c>
      <c r="O332">
        <v>-999</v>
      </c>
      <c r="P332">
        <v>-999</v>
      </c>
      <c r="Q332">
        <v>-999</v>
      </c>
      <c r="R332">
        <v>-999</v>
      </c>
      <c r="S332">
        <v>-999</v>
      </c>
      <c r="T332">
        <v>1787100</v>
      </c>
      <c r="U332">
        <v>1545600</v>
      </c>
      <c r="V332">
        <v>-999</v>
      </c>
      <c r="W332">
        <v>-999</v>
      </c>
      <c r="X332">
        <v>-999</v>
      </c>
      <c r="Y332">
        <v>-999</v>
      </c>
      <c r="Z332">
        <v>-999</v>
      </c>
      <c r="AA332">
        <v>-999</v>
      </c>
      <c r="AB332">
        <v>-999</v>
      </c>
      <c r="AC332">
        <v>-999</v>
      </c>
    </row>
    <row r="333" spans="1:29" x14ac:dyDescent="0.25">
      <c r="A333">
        <v>21</v>
      </c>
      <c r="B333">
        <v>4</v>
      </c>
      <c r="C333">
        <v>1</v>
      </c>
      <c r="D333" t="s">
        <v>28</v>
      </c>
      <c r="E333" t="s">
        <v>335</v>
      </c>
      <c r="F333" t="s">
        <v>331</v>
      </c>
      <c r="G333">
        <v>0.5</v>
      </c>
      <c r="H333">
        <v>8</v>
      </c>
      <c r="I333">
        <v>0.8</v>
      </c>
      <c r="J333">
        <v>0.875</v>
      </c>
      <c r="K333">
        <v>0.2</v>
      </c>
      <c r="L333">
        <v>285.10000000000002</v>
      </c>
      <c r="M333">
        <v>373.1</v>
      </c>
      <c r="N333" t="s">
        <v>330</v>
      </c>
    </row>
    <row r="334" spans="1:29" x14ac:dyDescent="0.25">
      <c r="A334">
        <v>21</v>
      </c>
      <c r="B334">
        <v>4</v>
      </c>
      <c r="C334">
        <v>1</v>
      </c>
      <c r="D334" t="s">
        <v>28</v>
      </c>
      <c r="E334" t="s">
        <v>335</v>
      </c>
      <c r="F334" t="s">
        <v>329</v>
      </c>
      <c r="G334">
        <v>0.35160000000000002</v>
      </c>
      <c r="H334">
        <v>0.8468</v>
      </c>
      <c r="I334">
        <v>3.7295000000000002E-3</v>
      </c>
      <c r="J334">
        <v>0.86863400000000002</v>
      </c>
      <c r="K334">
        <v>1.535021</v>
      </c>
      <c r="L334">
        <v>1.535021</v>
      </c>
      <c r="M334">
        <v>1.535021</v>
      </c>
      <c r="N334">
        <v>1.458475</v>
      </c>
      <c r="O334">
        <v>1.4940869999999999</v>
      </c>
      <c r="P334">
        <v>1.4940869999999999</v>
      </c>
      <c r="Q334">
        <v>1.5513939999999999</v>
      </c>
      <c r="R334">
        <v>1.5513939999999999</v>
      </c>
      <c r="S334">
        <v>0.88500699999999999</v>
      </c>
      <c r="T334">
        <v>1053828.8</v>
      </c>
      <c r="U334">
        <v>1055515</v>
      </c>
      <c r="V334">
        <v>1055515</v>
      </c>
      <c r="W334">
        <v>1055515</v>
      </c>
      <c r="X334">
        <v>177266.4</v>
      </c>
      <c r="Y334">
        <v>951132.4</v>
      </c>
      <c r="Z334">
        <v>951132.4</v>
      </c>
      <c r="AA334">
        <v>623638.1</v>
      </c>
      <c r="AB334">
        <v>623638.1</v>
      </c>
      <c r="AC334">
        <v>621951.9</v>
      </c>
    </row>
    <row r="335" spans="1:29" x14ac:dyDescent="0.25">
      <c r="A335">
        <v>21</v>
      </c>
      <c r="B335">
        <v>4</v>
      </c>
      <c r="C335">
        <v>1</v>
      </c>
      <c r="D335" t="s">
        <v>28</v>
      </c>
      <c r="E335" t="s">
        <v>335</v>
      </c>
      <c r="F335" t="s">
        <v>328</v>
      </c>
      <c r="G335">
        <v>0.14000000000000001</v>
      </c>
      <c r="H335">
        <v>0.91</v>
      </c>
      <c r="I335">
        <v>1.4200000000000001E-2</v>
      </c>
      <c r="J335">
        <v>1.1499999999999999</v>
      </c>
      <c r="K335">
        <v>0.15</v>
      </c>
      <c r="L335">
        <v>0.15</v>
      </c>
      <c r="M335">
        <v>0.03</v>
      </c>
      <c r="N335">
        <v>0.03</v>
      </c>
      <c r="O335">
        <v>0.03</v>
      </c>
      <c r="P335">
        <v>0.04</v>
      </c>
      <c r="Q335">
        <v>0.04</v>
      </c>
      <c r="R335">
        <v>0.04</v>
      </c>
      <c r="S335">
        <v>0.16</v>
      </c>
      <c r="T335">
        <v>1957200</v>
      </c>
      <c r="U335">
        <v>994000</v>
      </c>
      <c r="V335">
        <v>994000</v>
      </c>
      <c r="W335">
        <v>1206</v>
      </c>
      <c r="X335">
        <v>1206</v>
      </c>
      <c r="Y335">
        <v>1206</v>
      </c>
      <c r="Z335">
        <v>10080</v>
      </c>
      <c r="AA335">
        <v>10080</v>
      </c>
      <c r="AB335">
        <v>10080</v>
      </c>
      <c r="AC335">
        <v>609000</v>
      </c>
    </row>
    <row r="336" spans="1:29" x14ac:dyDescent="0.25">
      <c r="A336">
        <v>21</v>
      </c>
      <c r="B336">
        <v>4</v>
      </c>
      <c r="C336">
        <v>1</v>
      </c>
      <c r="D336" t="s">
        <v>28</v>
      </c>
      <c r="E336" t="s">
        <v>335</v>
      </c>
      <c r="F336" t="s">
        <v>326</v>
      </c>
      <c r="G336">
        <v>0.72</v>
      </c>
      <c r="H336">
        <v>0.28000000000000003</v>
      </c>
      <c r="I336">
        <v>-999</v>
      </c>
      <c r="J336">
        <v>0.36</v>
      </c>
      <c r="K336">
        <v>0.36</v>
      </c>
      <c r="L336">
        <v>-999</v>
      </c>
      <c r="M336">
        <v>-999</v>
      </c>
      <c r="N336">
        <v>-999</v>
      </c>
      <c r="O336">
        <v>-999</v>
      </c>
      <c r="P336">
        <v>-999</v>
      </c>
      <c r="Q336">
        <v>-999</v>
      </c>
      <c r="R336">
        <v>-999</v>
      </c>
      <c r="S336">
        <v>-999</v>
      </c>
      <c r="T336">
        <v>1545600</v>
      </c>
      <c r="U336">
        <v>1545600</v>
      </c>
      <c r="V336">
        <v>-999</v>
      </c>
      <c r="W336">
        <v>-999</v>
      </c>
      <c r="X336">
        <v>-999</v>
      </c>
      <c r="Y336">
        <v>-999</v>
      </c>
      <c r="Z336">
        <v>-999</v>
      </c>
      <c r="AA336">
        <v>-999</v>
      </c>
      <c r="AB336">
        <v>-999</v>
      </c>
      <c r="AC336">
        <v>-999</v>
      </c>
    </row>
    <row r="337" spans="1:29" x14ac:dyDescent="0.25">
      <c r="A337">
        <v>22</v>
      </c>
      <c r="B337">
        <v>1</v>
      </c>
      <c r="C337">
        <v>1</v>
      </c>
      <c r="D337" t="s">
        <v>29</v>
      </c>
      <c r="E337" t="s">
        <v>342</v>
      </c>
      <c r="F337" t="s">
        <v>331</v>
      </c>
      <c r="G337">
        <v>0.8</v>
      </c>
      <c r="H337">
        <v>200</v>
      </c>
      <c r="I337">
        <v>8</v>
      </c>
      <c r="J337">
        <v>0.33333299999999999</v>
      </c>
      <c r="K337">
        <v>0.4</v>
      </c>
      <c r="L337">
        <v>290.10000000000002</v>
      </c>
      <c r="M337">
        <v>305.10000000000002</v>
      </c>
      <c r="N337" t="s">
        <v>330</v>
      </c>
    </row>
    <row r="338" spans="1:29" x14ac:dyDescent="0.25">
      <c r="A338">
        <v>22</v>
      </c>
      <c r="B338">
        <v>1</v>
      </c>
      <c r="C338">
        <v>1</v>
      </c>
      <c r="D338" t="s">
        <v>29</v>
      </c>
      <c r="E338" t="s">
        <v>342</v>
      </c>
      <c r="F338" t="s">
        <v>329</v>
      </c>
      <c r="G338">
        <v>0.21659999999999999</v>
      </c>
      <c r="H338">
        <v>0.90080000000000005</v>
      </c>
      <c r="I338">
        <v>3.1833500000000001E-2</v>
      </c>
      <c r="J338">
        <v>1.994192</v>
      </c>
      <c r="K338">
        <v>4.287744</v>
      </c>
      <c r="L338">
        <v>4.2683590000000002</v>
      </c>
      <c r="M338">
        <v>3.2904469999999999</v>
      </c>
      <c r="N338">
        <v>3.0502669999999998</v>
      </c>
      <c r="O338">
        <v>0.75671500000000003</v>
      </c>
      <c r="P338">
        <v>3.0502669999999998</v>
      </c>
      <c r="Q338">
        <v>3.2896510000000001</v>
      </c>
      <c r="R338">
        <v>3.2727659999999998</v>
      </c>
      <c r="S338">
        <v>1.0799989999999999</v>
      </c>
      <c r="T338">
        <v>2118010</v>
      </c>
      <c r="U338">
        <v>2118499.9</v>
      </c>
      <c r="V338">
        <v>2133802</v>
      </c>
      <c r="W338">
        <v>95882.6</v>
      </c>
      <c r="X338">
        <v>777056.1</v>
      </c>
      <c r="Y338">
        <v>776566.2</v>
      </c>
      <c r="Z338">
        <v>777056.1</v>
      </c>
      <c r="AA338">
        <v>134966.39999999999</v>
      </c>
      <c r="AB338">
        <v>121896</v>
      </c>
      <c r="AC338">
        <v>617575.5</v>
      </c>
    </row>
    <row r="339" spans="1:29" x14ac:dyDescent="0.25">
      <c r="A339">
        <v>22</v>
      </c>
      <c r="B339">
        <v>1</v>
      </c>
      <c r="C339">
        <v>1</v>
      </c>
      <c r="D339" t="s">
        <v>29</v>
      </c>
      <c r="E339" t="s">
        <v>342</v>
      </c>
      <c r="F339" t="s">
        <v>328</v>
      </c>
      <c r="G339">
        <v>0.14000000000000001</v>
      </c>
      <c r="H339">
        <v>0.91</v>
      </c>
      <c r="I339">
        <v>2.5999999999999999E-2</v>
      </c>
      <c r="J339">
        <v>1.1499999999999999</v>
      </c>
      <c r="K339">
        <v>0.19</v>
      </c>
      <c r="L339">
        <v>3.5999999999999997E-2</v>
      </c>
      <c r="M339">
        <v>3.5999999999999997E-2</v>
      </c>
      <c r="N339">
        <v>3.5999999999999997E-2</v>
      </c>
      <c r="O339">
        <v>0.7</v>
      </c>
      <c r="P339">
        <v>0.7</v>
      </c>
      <c r="Q339">
        <v>0.7</v>
      </c>
      <c r="R339">
        <v>0.7</v>
      </c>
      <c r="S339">
        <v>0.7</v>
      </c>
      <c r="T339">
        <v>1957200</v>
      </c>
      <c r="U339">
        <v>912000</v>
      </c>
      <c r="V339">
        <v>96600</v>
      </c>
      <c r="W339">
        <v>96600</v>
      </c>
      <c r="X339">
        <v>96600</v>
      </c>
      <c r="Y339">
        <v>840000</v>
      </c>
      <c r="Z339">
        <v>840000</v>
      </c>
      <c r="AA339">
        <v>840000</v>
      </c>
      <c r="AB339">
        <v>840000</v>
      </c>
      <c r="AC339">
        <v>840000</v>
      </c>
    </row>
    <row r="340" spans="1:29" x14ac:dyDescent="0.25">
      <c r="A340">
        <v>22</v>
      </c>
      <c r="B340">
        <v>1</v>
      </c>
      <c r="C340">
        <v>1</v>
      </c>
      <c r="D340" t="s">
        <v>29</v>
      </c>
      <c r="E340" t="s">
        <v>342</v>
      </c>
      <c r="F340" t="s">
        <v>326</v>
      </c>
      <c r="G340">
        <v>0.23</v>
      </c>
      <c r="H340">
        <v>0.88</v>
      </c>
      <c r="I340">
        <v>-999</v>
      </c>
      <c r="J340">
        <v>1.9</v>
      </c>
      <c r="K340">
        <v>0.56000000000000005</v>
      </c>
      <c r="L340">
        <v>0.36</v>
      </c>
      <c r="M340">
        <v>-999</v>
      </c>
      <c r="N340">
        <v>-999</v>
      </c>
      <c r="O340">
        <v>-999</v>
      </c>
      <c r="P340">
        <v>-999</v>
      </c>
      <c r="Q340">
        <v>-999</v>
      </c>
      <c r="R340">
        <v>-999</v>
      </c>
      <c r="S340">
        <v>-999</v>
      </c>
      <c r="T340">
        <v>2100000</v>
      </c>
      <c r="U340">
        <v>1773000</v>
      </c>
      <c r="V340">
        <v>1545600</v>
      </c>
      <c r="W340">
        <v>-999</v>
      </c>
      <c r="X340">
        <v>-999</v>
      </c>
      <c r="Y340">
        <v>-999</v>
      </c>
      <c r="Z340">
        <v>-999</v>
      </c>
      <c r="AA340">
        <v>-999</v>
      </c>
      <c r="AB340">
        <v>-999</v>
      </c>
      <c r="AC340">
        <v>-999</v>
      </c>
    </row>
    <row r="341" spans="1:29" x14ac:dyDescent="0.25">
      <c r="A341">
        <v>22</v>
      </c>
      <c r="B341">
        <v>2</v>
      </c>
      <c r="C341">
        <v>1</v>
      </c>
      <c r="D341" t="s">
        <v>29</v>
      </c>
      <c r="E341" t="s">
        <v>341</v>
      </c>
      <c r="F341" t="s">
        <v>331</v>
      </c>
      <c r="G341">
        <v>0.7</v>
      </c>
      <c r="H341">
        <v>45</v>
      </c>
      <c r="I341">
        <v>1.8</v>
      </c>
      <c r="J341">
        <v>0.3</v>
      </c>
      <c r="K341">
        <v>0.5</v>
      </c>
      <c r="L341">
        <v>285.10000000000002</v>
      </c>
      <c r="M341">
        <v>373.1</v>
      </c>
      <c r="N341" t="s">
        <v>330</v>
      </c>
    </row>
    <row r="342" spans="1:29" x14ac:dyDescent="0.25">
      <c r="A342">
        <v>22</v>
      </c>
      <c r="B342">
        <v>2</v>
      </c>
      <c r="C342">
        <v>1</v>
      </c>
      <c r="D342" t="s">
        <v>29</v>
      </c>
      <c r="E342" t="s">
        <v>341</v>
      </c>
      <c r="F342" t="s">
        <v>329</v>
      </c>
      <c r="G342">
        <v>0.21659999999999999</v>
      </c>
      <c r="H342">
        <v>0.90080000000000005</v>
      </c>
      <c r="I342">
        <v>3.1833500000000001E-2</v>
      </c>
      <c r="J342">
        <v>1.994192</v>
      </c>
      <c r="K342">
        <v>4.287744</v>
      </c>
      <c r="L342">
        <v>4.2683590000000002</v>
      </c>
      <c r="M342">
        <v>3.2904469999999999</v>
      </c>
      <c r="N342">
        <v>3.0502669999999998</v>
      </c>
      <c r="O342">
        <v>0.75671500000000003</v>
      </c>
      <c r="P342">
        <v>3.0502669999999998</v>
      </c>
      <c r="Q342">
        <v>3.2896510000000001</v>
      </c>
      <c r="R342">
        <v>3.2727659999999998</v>
      </c>
      <c r="S342">
        <v>1.0799989999999999</v>
      </c>
      <c r="T342">
        <v>2118010</v>
      </c>
      <c r="U342">
        <v>2118499.9</v>
      </c>
      <c r="V342">
        <v>2133802</v>
      </c>
      <c r="W342">
        <v>95882.6</v>
      </c>
      <c r="X342">
        <v>777056.1</v>
      </c>
      <c r="Y342">
        <v>776566.2</v>
      </c>
      <c r="Z342">
        <v>777056.1</v>
      </c>
      <c r="AA342">
        <v>134966.39999999999</v>
      </c>
      <c r="AB342">
        <v>121896</v>
      </c>
      <c r="AC342">
        <v>617575.5</v>
      </c>
    </row>
    <row r="343" spans="1:29" x14ac:dyDescent="0.25">
      <c r="A343">
        <v>22</v>
      </c>
      <c r="B343">
        <v>2</v>
      </c>
      <c r="C343">
        <v>1</v>
      </c>
      <c r="D343" t="s">
        <v>29</v>
      </c>
      <c r="E343" t="s">
        <v>341</v>
      </c>
      <c r="F343" t="s">
        <v>328</v>
      </c>
      <c r="G343">
        <v>0.35</v>
      </c>
      <c r="H343">
        <v>0.92</v>
      </c>
      <c r="I343">
        <v>1.49E-2</v>
      </c>
      <c r="J343">
        <v>1.44</v>
      </c>
      <c r="K343">
        <v>0.94750000000000001</v>
      </c>
      <c r="L343">
        <v>3.5999999999999997E-2</v>
      </c>
      <c r="M343">
        <v>3.5999999999999997E-2</v>
      </c>
      <c r="N343">
        <v>3.5999999999999997E-2</v>
      </c>
      <c r="O343">
        <v>3.5999999999999997E-2</v>
      </c>
      <c r="P343">
        <v>3.5999999999999997E-2</v>
      </c>
      <c r="Q343">
        <v>3.5999999999999997E-2</v>
      </c>
      <c r="R343">
        <v>3.5999999999999997E-2</v>
      </c>
      <c r="S343">
        <v>0.15</v>
      </c>
      <c r="T343">
        <v>1478400</v>
      </c>
      <c r="U343">
        <v>1683412.5</v>
      </c>
      <c r="V343">
        <v>96600</v>
      </c>
      <c r="W343">
        <v>96600</v>
      </c>
      <c r="X343">
        <v>96600</v>
      </c>
      <c r="Y343">
        <v>96600</v>
      </c>
      <c r="Z343">
        <v>96600</v>
      </c>
      <c r="AA343">
        <v>96600</v>
      </c>
      <c r="AB343">
        <v>96600</v>
      </c>
      <c r="AC343">
        <v>994000</v>
      </c>
    </row>
    <row r="344" spans="1:29" x14ac:dyDescent="0.25">
      <c r="A344">
        <v>22</v>
      </c>
      <c r="B344">
        <v>2</v>
      </c>
      <c r="C344">
        <v>1</v>
      </c>
      <c r="D344" t="s">
        <v>29</v>
      </c>
      <c r="E344" t="s">
        <v>341</v>
      </c>
      <c r="F344" t="s">
        <v>326</v>
      </c>
      <c r="G344">
        <v>0.13</v>
      </c>
      <c r="H344">
        <v>0.91</v>
      </c>
      <c r="I344">
        <v>-999</v>
      </c>
      <c r="J344">
        <v>1.67</v>
      </c>
      <c r="K344">
        <v>0.55789999999999995</v>
      </c>
      <c r="L344">
        <v>-999</v>
      </c>
      <c r="M344">
        <v>-999</v>
      </c>
      <c r="N344">
        <v>-999</v>
      </c>
      <c r="O344">
        <v>-999</v>
      </c>
      <c r="P344">
        <v>-999</v>
      </c>
      <c r="Q344">
        <v>-999</v>
      </c>
      <c r="R344">
        <v>-999</v>
      </c>
      <c r="S344">
        <v>-999</v>
      </c>
      <c r="T344">
        <v>2060500</v>
      </c>
      <c r="U344">
        <v>1712300</v>
      </c>
      <c r="V344">
        <v>-999</v>
      </c>
      <c r="W344">
        <v>-999</v>
      </c>
      <c r="X344">
        <v>-999</v>
      </c>
      <c r="Y344">
        <v>-999</v>
      </c>
      <c r="Z344">
        <v>-999</v>
      </c>
      <c r="AA344">
        <v>-999</v>
      </c>
      <c r="AB344">
        <v>-999</v>
      </c>
      <c r="AC344">
        <v>-999</v>
      </c>
    </row>
    <row r="345" spans="1:29" x14ac:dyDescent="0.25">
      <c r="A345">
        <v>22</v>
      </c>
      <c r="B345">
        <v>3</v>
      </c>
      <c r="C345">
        <v>1</v>
      </c>
      <c r="D345" t="s">
        <v>29</v>
      </c>
      <c r="E345" t="s">
        <v>340</v>
      </c>
      <c r="F345" t="s">
        <v>331</v>
      </c>
      <c r="G345">
        <v>0.6</v>
      </c>
      <c r="H345">
        <v>15</v>
      </c>
      <c r="I345">
        <v>0.75</v>
      </c>
      <c r="J345">
        <v>0.58333299999999999</v>
      </c>
      <c r="K345">
        <v>0.4</v>
      </c>
      <c r="L345">
        <v>285.10000000000002</v>
      </c>
      <c r="M345">
        <v>373.1</v>
      </c>
      <c r="N345" t="s">
        <v>330</v>
      </c>
    </row>
    <row r="346" spans="1:29" x14ac:dyDescent="0.25">
      <c r="A346">
        <v>22</v>
      </c>
      <c r="B346">
        <v>3</v>
      </c>
      <c r="C346">
        <v>1</v>
      </c>
      <c r="D346" t="s">
        <v>29</v>
      </c>
      <c r="E346" t="s">
        <v>340</v>
      </c>
      <c r="F346" t="s">
        <v>329</v>
      </c>
      <c r="G346">
        <v>0.21659999999999999</v>
      </c>
      <c r="H346">
        <v>0.90080000000000005</v>
      </c>
      <c r="I346">
        <v>3.1833500000000001E-2</v>
      </c>
      <c r="J346">
        <v>1.994192</v>
      </c>
      <c r="K346">
        <v>4.287744</v>
      </c>
      <c r="L346">
        <v>4.2683590000000002</v>
      </c>
      <c r="M346">
        <v>3.2904469999999999</v>
      </c>
      <c r="N346">
        <v>3.0502669999999998</v>
      </c>
      <c r="O346">
        <v>0.75671500000000003</v>
      </c>
      <c r="P346">
        <v>3.0502669999999998</v>
      </c>
      <c r="Q346">
        <v>3.2896510000000001</v>
      </c>
      <c r="R346">
        <v>3.2727659999999998</v>
      </c>
      <c r="S346">
        <v>1.0799989999999999</v>
      </c>
      <c r="T346">
        <v>2118010</v>
      </c>
      <c r="U346">
        <v>2118499.9</v>
      </c>
      <c r="V346">
        <v>2133802</v>
      </c>
      <c r="W346">
        <v>95882.6</v>
      </c>
      <c r="X346">
        <v>777056.1</v>
      </c>
      <c r="Y346">
        <v>776566.2</v>
      </c>
      <c r="Z346">
        <v>777056.1</v>
      </c>
      <c r="AA346">
        <v>134966.39999999999</v>
      </c>
      <c r="AB346">
        <v>121896</v>
      </c>
      <c r="AC346">
        <v>617575.5</v>
      </c>
    </row>
    <row r="347" spans="1:29" x14ac:dyDescent="0.25">
      <c r="A347">
        <v>22</v>
      </c>
      <c r="B347">
        <v>3</v>
      </c>
      <c r="C347">
        <v>1</v>
      </c>
      <c r="D347" t="s">
        <v>29</v>
      </c>
      <c r="E347" t="s">
        <v>340</v>
      </c>
      <c r="F347" t="s">
        <v>328</v>
      </c>
      <c r="G347">
        <v>0.35</v>
      </c>
      <c r="H347">
        <v>0.92</v>
      </c>
      <c r="I347">
        <v>1.49E-2</v>
      </c>
      <c r="J347">
        <v>1.44</v>
      </c>
      <c r="K347">
        <v>0.94750000000000001</v>
      </c>
      <c r="L347">
        <v>3.5999999999999997E-2</v>
      </c>
      <c r="M347">
        <v>3.5999999999999997E-2</v>
      </c>
      <c r="N347">
        <v>3.5999999999999997E-2</v>
      </c>
      <c r="O347">
        <v>3.5999999999999997E-2</v>
      </c>
      <c r="P347">
        <v>3.5999999999999997E-2</v>
      </c>
      <c r="Q347">
        <v>3.5999999999999997E-2</v>
      </c>
      <c r="R347">
        <v>3.5999999999999997E-2</v>
      </c>
      <c r="S347">
        <v>0.15</v>
      </c>
      <c r="T347">
        <v>1478400</v>
      </c>
      <c r="U347">
        <v>1683412.5</v>
      </c>
      <c r="V347">
        <v>96600</v>
      </c>
      <c r="W347">
        <v>96600</v>
      </c>
      <c r="X347">
        <v>96600</v>
      </c>
      <c r="Y347">
        <v>96600</v>
      </c>
      <c r="Z347">
        <v>96600</v>
      </c>
      <c r="AA347">
        <v>96600</v>
      </c>
      <c r="AB347">
        <v>96600</v>
      </c>
      <c r="AC347">
        <v>994000</v>
      </c>
    </row>
    <row r="348" spans="1:29" x14ac:dyDescent="0.25">
      <c r="A348">
        <v>22</v>
      </c>
      <c r="B348">
        <v>3</v>
      </c>
      <c r="C348">
        <v>1</v>
      </c>
      <c r="D348" t="s">
        <v>29</v>
      </c>
      <c r="E348" t="s">
        <v>340</v>
      </c>
      <c r="F348" t="s">
        <v>326</v>
      </c>
      <c r="G348">
        <v>0.13</v>
      </c>
      <c r="H348">
        <v>0.91</v>
      </c>
      <c r="I348">
        <v>-999</v>
      </c>
      <c r="J348">
        <v>0.64</v>
      </c>
      <c r="K348">
        <v>0.36</v>
      </c>
      <c r="L348">
        <v>-999</v>
      </c>
      <c r="M348">
        <v>-999</v>
      </c>
      <c r="N348">
        <v>-999</v>
      </c>
      <c r="O348">
        <v>-999</v>
      </c>
      <c r="P348">
        <v>-999</v>
      </c>
      <c r="Q348">
        <v>-999</v>
      </c>
      <c r="R348">
        <v>-999</v>
      </c>
      <c r="S348">
        <v>-999</v>
      </c>
      <c r="T348">
        <v>1787100</v>
      </c>
      <c r="U348">
        <v>1545600</v>
      </c>
      <c r="V348">
        <v>-999</v>
      </c>
      <c r="W348">
        <v>-999</v>
      </c>
      <c r="X348">
        <v>-999</v>
      </c>
      <c r="Y348">
        <v>-999</v>
      </c>
      <c r="Z348">
        <v>-999</v>
      </c>
      <c r="AA348">
        <v>-999</v>
      </c>
      <c r="AB348">
        <v>-999</v>
      </c>
      <c r="AC348">
        <v>-999</v>
      </c>
    </row>
    <row r="349" spans="1:29" x14ac:dyDescent="0.25">
      <c r="A349">
        <v>22</v>
      </c>
      <c r="B349">
        <v>4</v>
      </c>
      <c r="C349">
        <v>1</v>
      </c>
      <c r="D349" t="s">
        <v>29</v>
      </c>
      <c r="E349" t="s">
        <v>339</v>
      </c>
      <c r="F349" t="s">
        <v>331</v>
      </c>
      <c r="G349">
        <v>0.5</v>
      </c>
      <c r="H349">
        <v>8</v>
      </c>
      <c r="I349">
        <v>0.53300000000000003</v>
      </c>
      <c r="J349">
        <v>0.875</v>
      </c>
      <c r="K349">
        <v>0.2</v>
      </c>
      <c r="L349">
        <v>285.10000000000002</v>
      </c>
      <c r="M349">
        <v>373.1</v>
      </c>
      <c r="N349" t="s">
        <v>330</v>
      </c>
    </row>
    <row r="350" spans="1:29" x14ac:dyDescent="0.25">
      <c r="A350">
        <v>22</v>
      </c>
      <c r="B350">
        <v>4</v>
      </c>
      <c r="C350">
        <v>1</v>
      </c>
      <c r="D350" t="s">
        <v>29</v>
      </c>
      <c r="E350" t="s">
        <v>339</v>
      </c>
      <c r="F350" t="s">
        <v>329</v>
      </c>
      <c r="G350">
        <v>0.27629999999999999</v>
      </c>
      <c r="H350">
        <v>0.90895000000000004</v>
      </c>
      <c r="I350">
        <v>2.0503750000000001E-2</v>
      </c>
      <c r="J350">
        <v>1.553833</v>
      </c>
      <c r="K350">
        <v>1.553833</v>
      </c>
      <c r="L350">
        <v>0.430813</v>
      </c>
      <c r="M350">
        <v>0.430813</v>
      </c>
      <c r="N350">
        <v>9.8724999999999993E-2</v>
      </c>
      <c r="O350">
        <v>0.179642</v>
      </c>
      <c r="P350">
        <v>0.10495</v>
      </c>
      <c r="Q350">
        <v>0.10495</v>
      </c>
      <c r="R350">
        <v>1.22797</v>
      </c>
      <c r="S350">
        <v>1.304859</v>
      </c>
      <c r="T350">
        <v>1520763.7</v>
      </c>
      <c r="U350">
        <v>1520763.7</v>
      </c>
      <c r="V350">
        <v>1501632.2</v>
      </c>
      <c r="W350">
        <v>1501632.2</v>
      </c>
      <c r="X350">
        <v>157668.70000000001</v>
      </c>
      <c r="Y350">
        <v>667396</v>
      </c>
      <c r="Z350">
        <v>165110.79999999999</v>
      </c>
      <c r="AA350">
        <v>165110.79999999999</v>
      </c>
      <c r="AB350">
        <v>184242.4</v>
      </c>
      <c r="AC350">
        <v>621926.69999999995</v>
      </c>
    </row>
    <row r="351" spans="1:29" x14ac:dyDescent="0.25">
      <c r="A351">
        <v>22</v>
      </c>
      <c r="B351">
        <v>4</v>
      </c>
      <c r="C351">
        <v>1</v>
      </c>
      <c r="D351" t="s">
        <v>29</v>
      </c>
      <c r="E351" t="s">
        <v>339</v>
      </c>
      <c r="F351" t="s">
        <v>328</v>
      </c>
      <c r="G351">
        <v>0.61</v>
      </c>
      <c r="H351">
        <v>0.04</v>
      </c>
      <c r="I351">
        <v>1.18E-2</v>
      </c>
      <c r="J351">
        <v>45</v>
      </c>
      <c r="K351">
        <v>0.04</v>
      </c>
      <c r="L351">
        <v>0.04</v>
      </c>
      <c r="M351">
        <v>0.04</v>
      </c>
      <c r="N351">
        <v>0.04</v>
      </c>
      <c r="O351">
        <v>0.04</v>
      </c>
      <c r="P351">
        <v>0.04</v>
      </c>
      <c r="Q351">
        <v>0.04</v>
      </c>
      <c r="R351">
        <v>0.03</v>
      </c>
      <c r="S351">
        <v>45</v>
      </c>
      <c r="T351">
        <v>3744000</v>
      </c>
      <c r="U351">
        <v>10080</v>
      </c>
      <c r="V351">
        <v>10080</v>
      </c>
      <c r="W351">
        <v>10080</v>
      </c>
      <c r="X351">
        <v>10080</v>
      </c>
      <c r="Y351">
        <v>10080</v>
      </c>
      <c r="Z351">
        <v>10080</v>
      </c>
      <c r="AA351">
        <v>10080</v>
      </c>
      <c r="AB351">
        <v>1206</v>
      </c>
      <c r="AC351">
        <v>3744000</v>
      </c>
    </row>
    <row r="352" spans="1:29" x14ac:dyDescent="0.25">
      <c r="A352">
        <v>22</v>
      </c>
      <c r="B352">
        <v>4</v>
      </c>
      <c r="C352">
        <v>1</v>
      </c>
      <c r="D352" t="s">
        <v>29</v>
      </c>
      <c r="E352" t="s">
        <v>339</v>
      </c>
      <c r="F352" t="s">
        <v>326</v>
      </c>
      <c r="G352">
        <v>0.13</v>
      </c>
      <c r="H352">
        <v>0.91</v>
      </c>
      <c r="I352">
        <v>-999</v>
      </c>
      <c r="J352">
        <v>0.64</v>
      </c>
      <c r="K352">
        <v>0.36</v>
      </c>
      <c r="L352">
        <v>-999</v>
      </c>
      <c r="M352">
        <v>-999</v>
      </c>
      <c r="N352">
        <v>-999</v>
      </c>
      <c r="O352">
        <v>-999</v>
      </c>
      <c r="P352">
        <v>-999</v>
      </c>
      <c r="Q352">
        <v>-999</v>
      </c>
      <c r="R352">
        <v>-999</v>
      </c>
      <c r="S352">
        <v>-999</v>
      </c>
      <c r="T352">
        <v>1787100</v>
      </c>
      <c r="U352">
        <v>1545600</v>
      </c>
      <c r="V352">
        <v>-999</v>
      </c>
      <c r="W352">
        <v>-999</v>
      </c>
      <c r="X352">
        <v>-999</v>
      </c>
      <c r="Y352">
        <v>-999</v>
      </c>
      <c r="Z352">
        <v>-999</v>
      </c>
      <c r="AA352">
        <v>-999</v>
      </c>
      <c r="AB352">
        <v>-999</v>
      </c>
      <c r="AC352">
        <v>-999</v>
      </c>
    </row>
    <row r="353" spans="1:29" x14ac:dyDescent="0.25">
      <c r="A353">
        <v>23</v>
      </c>
      <c r="B353">
        <v>1</v>
      </c>
      <c r="C353">
        <v>1</v>
      </c>
      <c r="D353" t="s">
        <v>30</v>
      </c>
      <c r="E353" t="s">
        <v>334</v>
      </c>
      <c r="F353" t="s">
        <v>331</v>
      </c>
      <c r="G353">
        <v>0.7</v>
      </c>
      <c r="H353">
        <v>80</v>
      </c>
      <c r="I353">
        <v>3.2</v>
      </c>
      <c r="J353">
        <v>0.33333299999999999</v>
      </c>
      <c r="K353">
        <v>0.7</v>
      </c>
      <c r="L353">
        <v>290.10000000000002</v>
      </c>
      <c r="M353">
        <v>305.10000000000002</v>
      </c>
      <c r="N353" t="s">
        <v>330</v>
      </c>
    </row>
    <row r="354" spans="1:29" x14ac:dyDescent="0.25">
      <c r="A354">
        <v>23</v>
      </c>
      <c r="B354">
        <v>1</v>
      </c>
      <c r="C354">
        <v>1</v>
      </c>
      <c r="D354" t="s">
        <v>30</v>
      </c>
      <c r="E354" t="s">
        <v>334</v>
      </c>
      <c r="F354" t="s">
        <v>329</v>
      </c>
      <c r="G354">
        <v>0.21659999999999999</v>
      </c>
      <c r="H354">
        <v>0.90080000000000005</v>
      </c>
      <c r="I354">
        <v>3.1833500000000001E-2</v>
      </c>
      <c r="J354">
        <v>1.994192</v>
      </c>
      <c r="K354">
        <v>4.287744</v>
      </c>
      <c r="L354">
        <v>4.2683590000000002</v>
      </c>
      <c r="M354">
        <v>3.2904469999999999</v>
      </c>
      <c r="N354">
        <v>3.0502669999999998</v>
      </c>
      <c r="O354">
        <v>0.75671500000000003</v>
      </c>
      <c r="P354">
        <v>3.0502669999999998</v>
      </c>
      <c r="Q354">
        <v>3.2896510000000001</v>
      </c>
      <c r="R354">
        <v>3.2727659999999998</v>
      </c>
      <c r="S354">
        <v>1.0799989999999999</v>
      </c>
      <c r="T354">
        <v>2118010</v>
      </c>
      <c r="U354">
        <v>2118499.9</v>
      </c>
      <c r="V354">
        <v>2133802</v>
      </c>
      <c r="W354">
        <v>95882.6</v>
      </c>
      <c r="X354">
        <v>777056.1</v>
      </c>
      <c r="Y354">
        <v>776566.2</v>
      </c>
      <c r="Z354">
        <v>777056.1</v>
      </c>
      <c r="AA354">
        <v>134966.39999999999</v>
      </c>
      <c r="AB354">
        <v>121896</v>
      </c>
      <c r="AC354">
        <v>617575.5</v>
      </c>
    </row>
    <row r="355" spans="1:29" x14ac:dyDescent="0.25">
      <c r="A355">
        <v>23</v>
      </c>
      <c r="B355">
        <v>1</v>
      </c>
      <c r="C355">
        <v>1</v>
      </c>
      <c r="D355" t="s">
        <v>30</v>
      </c>
      <c r="E355" t="s">
        <v>334</v>
      </c>
      <c r="F355" t="s">
        <v>328</v>
      </c>
      <c r="G355">
        <v>0.14000000000000001</v>
      </c>
      <c r="H355">
        <v>0.91</v>
      </c>
      <c r="I355">
        <v>2.5999999999999999E-2</v>
      </c>
      <c r="J355">
        <v>1.1499999999999999</v>
      </c>
      <c r="K355">
        <v>0.19</v>
      </c>
      <c r="L355">
        <v>3.5999999999999997E-2</v>
      </c>
      <c r="M355">
        <v>3.5999999999999997E-2</v>
      </c>
      <c r="N355">
        <v>3.5999999999999997E-2</v>
      </c>
      <c r="O355">
        <v>0.7</v>
      </c>
      <c r="P355">
        <v>0.7</v>
      </c>
      <c r="Q355">
        <v>0.7</v>
      </c>
      <c r="R355">
        <v>0.7</v>
      </c>
      <c r="S355">
        <v>0.7</v>
      </c>
      <c r="T355">
        <v>1957200</v>
      </c>
      <c r="U355">
        <v>912000</v>
      </c>
      <c r="V355">
        <v>96600</v>
      </c>
      <c r="W355">
        <v>96600</v>
      </c>
      <c r="X355">
        <v>96600</v>
      </c>
      <c r="Y355">
        <v>840000</v>
      </c>
      <c r="Z355">
        <v>840000</v>
      </c>
      <c r="AA355">
        <v>840000</v>
      </c>
      <c r="AB355">
        <v>840000</v>
      </c>
      <c r="AC355">
        <v>840000</v>
      </c>
    </row>
    <row r="356" spans="1:29" x14ac:dyDescent="0.25">
      <c r="A356">
        <v>23</v>
      </c>
      <c r="B356">
        <v>1</v>
      </c>
      <c r="C356">
        <v>1</v>
      </c>
      <c r="D356" t="s">
        <v>30</v>
      </c>
      <c r="E356" t="s">
        <v>334</v>
      </c>
      <c r="F356" t="s">
        <v>326</v>
      </c>
      <c r="G356">
        <v>0.23</v>
      </c>
      <c r="H356">
        <v>0.88</v>
      </c>
      <c r="I356">
        <v>-999</v>
      </c>
      <c r="J356">
        <v>1.9</v>
      </c>
      <c r="K356">
        <v>0.56000000000000005</v>
      </c>
      <c r="L356">
        <v>0.36</v>
      </c>
      <c r="M356">
        <v>-999</v>
      </c>
      <c r="N356">
        <v>-999</v>
      </c>
      <c r="O356">
        <v>-999</v>
      </c>
      <c r="P356">
        <v>-999</v>
      </c>
      <c r="Q356">
        <v>-999</v>
      </c>
      <c r="R356">
        <v>-999</v>
      </c>
      <c r="S356">
        <v>-999</v>
      </c>
      <c r="T356">
        <v>2100000</v>
      </c>
      <c r="U356">
        <v>1773000</v>
      </c>
      <c r="V356">
        <v>1545600</v>
      </c>
      <c r="W356">
        <v>-999</v>
      </c>
      <c r="X356">
        <v>-999</v>
      </c>
      <c r="Y356">
        <v>-999</v>
      </c>
      <c r="Z356">
        <v>-999</v>
      </c>
      <c r="AA356">
        <v>-999</v>
      </c>
      <c r="AB356">
        <v>-999</v>
      </c>
      <c r="AC356">
        <v>-999</v>
      </c>
    </row>
    <row r="357" spans="1:29" x14ac:dyDescent="0.25">
      <c r="A357">
        <v>23</v>
      </c>
      <c r="B357">
        <v>2</v>
      </c>
      <c r="C357">
        <v>1</v>
      </c>
      <c r="D357" t="s">
        <v>30</v>
      </c>
      <c r="E357" t="s">
        <v>333</v>
      </c>
      <c r="F357" t="s">
        <v>331</v>
      </c>
      <c r="G357">
        <v>0.5</v>
      </c>
      <c r="H357">
        <v>40</v>
      </c>
      <c r="I357">
        <v>1.6</v>
      </c>
      <c r="J357">
        <v>0.375</v>
      </c>
      <c r="K357">
        <v>0.6</v>
      </c>
      <c r="L357">
        <v>285.10000000000002</v>
      </c>
      <c r="M357">
        <v>373.1</v>
      </c>
      <c r="N357" t="s">
        <v>330</v>
      </c>
    </row>
    <row r="358" spans="1:29" x14ac:dyDescent="0.25">
      <c r="A358">
        <v>23</v>
      </c>
      <c r="B358">
        <v>2</v>
      </c>
      <c r="C358">
        <v>1</v>
      </c>
      <c r="D358" t="s">
        <v>30</v>
      </c>
      <c r="E358" t="s">
        <v>333</v>
      </c>
      <c r="F358" t="s">
        <v>329</v>
      </c>
      <c r="G358">
        <v>0.21659999999999999</v>
      </c>
      <c r="H358">
        <v>0.90080000000000005</v>
      </c>
      <c r="I358">
        <v>3.1662750000000003E-2</v>
      </c>
      <c r="J358">
        <v>4.2608280000000001</v>
      </c>
      <c r="K358">
        <v>9.9183280000000007</v>
      </c>
      <c r="L358">
        <v>9.8990460000000002</v>
      </c>
      <c r="M358">
        <v>9.816236</v>
      </c>
      <c r="N358">
        <v>9.5773449999999993</v>
      </c>
      <c r="O358">
        <v>3.8919809999999999</v>
      </c>
      <c r="P358">
        <v>9.5773449999999993</v>
      </c>
      <c r="Q358">
        <v>9.8154439999999994</v>
      </c>
      <c r="R358">
        <v>8.9087940000000003</v>
      </c>
      <c r="S358">
        <v>3.3515389999999998</v>
      </c>
      <c r="T358">
        <v>2120156.9</v>
      </c>
      <c r="U358">
        <v>2120355.5</v>
      </c>
      <c r="V358">
        <v>2135740.1</v>
      </c>
      <c r="W358">
        <v>98787</v>
      </c>
      <c r="X358">
        <v>783633.9</v>
      </c>
      <c r="Y358">
        <v>783217.7</v>
      </c>
      <c r="Z358">
        <v>783633.9</v>
      </c>
      <c r="AA358">
        <v>138081.60000000001</v>
      </c>
      <c r="AB358">
        <v>112984.4</v>
      </c>
      <c r="AC358">
        <v>611630.9</v>
      </c>
    </row>
    <row r="359" spans="1:29" x14ac:dyDescent="0.25">
      <c r="A359">
        <v>23</v>
      </c>
      <c r="B359">
        <v>2</v>
      </c>
      <c r="C359">
        <v>1</v>
      </c>
      <c r="D359" t="s">
        <v>30</v>
      </c>
      <c r="E359" t="s">
        <v>333</v>
      </c>
      <c r="F359" t="s">
        <v>328</v>
      </c>
      <c r="G359">
        <v>0.14000000000000001</v>
      </c>
      <c r="H359">
        <v>0.91</v>
      </c>
      <c r="I359">
        <v>2.5999999999999999E-2</v>
      </c>
      <c r="J359">
        <v>1.1499999999999999</v>
      </c>
      <c r="K359">
        <v>0.19</v>
      </c>
      <c r="L359">
        <v>3.5999999999999997E-2</v>
      </c>
      <c r="M359">
        <v>3.5999999999999997E-2</v>
      </c>
      <c r="N359">
        <v>3.5999999999999997E-2</v>
      </c>
      <c r="O359">
        <v>0.7</v>
      </c>
      <c r="P359">
        <v>0.7</v>
      </c>
      <c r="Q359">
        <v>0.7</v>
      </c>
      <c r="R359">
        <v>0.7</v>
      </c>
      <c r="S359">
        <v>0.7</v>
      </c>
      <c r="T359">
        <v>1957200</v>
      </c>
      <c r="U359">
        <v>912000</v>
      </c>
      <c r="V359">
        <v>96600</v>
      </c>
      <c r="W359">
        <v>96600</v>
      </c>
      <c r="X359">
        <v>96600</v>
      </c>
      <c r="Y359">
        <v>840000</v>
      </c>
      <c r="Z359">
        <v>840000</v>
      </c>
      <c r="AA359">
        <v>840000</v>
      </c>
      <c r="AB359">
        <v>840000</v>
      </c>
      <c r="AC359">
        <v>840000</v>
      </c>
    </row>
    <row r="360" spans="1:29" x14ac:dyDescent="0.25">
      <c r="A360">
        <v>23</v>
      </c>
      <c r="B360">
        <v>2</v>
      </c>
      <c r="C360">
        <v>1</v>
      </c>
      <c r="D360" t="s">
        <v>30</v>
      </c>
      <c r="E360" t="s">
        <v>333</v>
      </c>
      <c r="F360" t="s">
        <v>326</v>
      </c>
      <c r="G360">
        <v>0.13</v>
      </c>
      <c r="H360">
        <v>0.91</v>
      </c>
      <c r="I360">
        <v>-999</v>
      </c>
      <c r="J360">
        <v>1.67</v>
      </c>
      <c r="K360">
        <v>0.55789999999999995</v>
      </c>
      <c r="L360">
        <v>-999</v>
      </c>
      <c r="M360">
        <v>-999</v>
      </c>
      <c r="N360">
        <v>-999</v>
      </c>
      <c r="O360">
        <v>-999</v>
      </c>
      <c r="P360">
        <v>-999</v>
      </c>
      <c r="Q360">
        <v>-999</v>
      </c>
      <c r="R360">
        <v>-999</v>
      </c>
      <c r="S360">
        <v>-999</v>
      </c>
      <c r="T360">
        <v>2060500</v>
      </c>
      <c r="U360">
        <v>1712300</v>
      </c>
      <c r="V360">
        <v>-999</v>
      </c>
      <c r="W360">
        <v>-999</v>
      </c>
      <c r="X360">
        <v>-999</v>
      </c>
      <c r="Y360">
        <v>-999</v>
      </c>
      <c r="Z360">
        <v>-999</v>
      </c>
      <c r="AA360">
        <v>-999</v>
      </c>
      <c r="AB360">
        <v>-999</v>
      </c>
      <c r="AC360">
        <v>-999</v>
      </c>
    </row>
    <row r="361" spans="1:29" x14ac:dyDescent="0.25">
      <c r="A361">
        <v>23</v>
      </c>
      <c r="B361">
        <v>3</v>
      </c>
      <c r="C361">
        <v>1</v>
      </c>
      <c r="D361" t="s">
        <v>30</v>
      </c>
      <c r="E361" t="s">
        <v>332</v>
      </c>
      <c r="F361" t="s">
        <v>331</v>
      </c>
      <c r="G361">
        <v>0.4</v>
      </c>
      <c r="H361">
        <v>12</v>
      </c>
      <c r="I361">
        <v>0.6</v>
      </c>
      <c r="J361">
        <v>0.83333299999999999</v>
      </c>
      <c r="K361">
        <v>0.4</v>
      </c>
      <c r="L361">
        <v>285.10000000000002</v>
      </c>
      <c r="M361">
        <v>373.1</v>
      </c>
      <c r="N361" t="s">
        <v>330</v>
      </c>
    </row>
    <row r="362" spans="1:29" x14ac:dyDescent="0.25">
      <c r="A362">
        <v>23</v>
      </c>
      <c r="B362">
        <v>3</v>
      </c>
      <c r="C362">
        <v>1</v>
      </c>
      <c r="D362" t="s">
        <v>30</v>
      </c>
      <c r="E362" t="s">
        <v>332</v>
      </c>
      <c r="F362" t="s">
        <v>329</v>
      </c>
      <c r="G362">
        <v>0.21659999999999999</v>
      </c>
      <c r="H362">
        <v>0.90080000000000005</v>
      </c>
      <c r="I362">
        <v>3.1662750000000003E-2</v>
      </c>
      <c r="J362">
        <v>4.2608280000000001</v>
      </c>
      <c r="K362">
        <v>9.9183280000000007</v>
      </c>
      <c r="L362">
        <v>9.8990460000000002</v>
      </c>
      <c r="M362">
        <v>9.816236</v>
      </c>
      <c r="N362">
        <v>9.5773449999999993</v>
      </c>
      <c r="O362">
        <v>3.8919809999999999</v>
      </c>
      <c r="P362">
        <v>9.5773449999999993</v>
      </c>
      <c r="Q362">
        <v>9.8154439999999994</v>
      </c>
      <c r="R362">
        <v>8.9087940000000003</v>
      </c>
      <c r="S362">
        <v>3.3515389999999998</v>
      </c>
      <c r="T362">
        <v>2120156.9</v>
      </c>
      <c r="U362">
        <v>2120355.5</v>
      </c>
      <c r="V362">
        <v>2135740.1</v>
      </c>
      <c r="W362">
        <v>98787</v>
      </c>
      <c r="X362">
        <v>783633.9</v>
      </c>
      <c r="Y362">
        <v>783217.7</v>
      </c>
      <c r="Z362">
        <v>783633.9</v>
      </c>
      <c r="AA362">
        <v>138081.60000000001</v>
      </c>
      <c r="AB362">
        <v>112984.4</v>
      </c>
      <c r="AC362">
        <v>611630.9</v>
      </c>
    </row>
    <row r="363" spans="1:29" x14ac:dyDescent="0.25">
      <c r="A363">
        <v>23</v>
      </c>
      <c r="B363">
        <v>3</v>
      </c>
      <c r="C363">
        <v>1</v>
      </c>
      <c r="D363" t="s">
        <v>30</v>
      </c>
      <c r="E363" t="s">
        <v>332</v>
      </c>
      <c r="F363" t="s">
        <v>328</v>
      </c>
      <c r="G363">
        <v>0.14000000000000001</v>
      </c>
      <c r="H363">
        <v>0.91</v>
      </c>
      <c r="I363">
        <v>2.5999999999999999E-2</v>
      </c>
      <c r="J363">
        <v>1.1499999999999999</v>
      </c>
      <c r="K363">
        <v>0.19</v>
      </c>
      <c r="L363">
        <v>3.5999999999999997E-2</v>
      </c>
      <c r="M363">
        <v>3.5999999999999997E-2</v>
      </c>
      <c r="N363">
        <v>3.5999999999999997E-2</v>
      </c>
      <c r="O363">
        <v>0.7</v>
      </c>
      <c r="P363">
        <v>0.7</v>
      </c>
      <c r="Q363">
        <v>0.7</v>
      </c>
      <c r="R363">
        <v>0.7</v>
      </c>
      <c r="S363">
        <v>0.7</v>
      </c>
      <c r="T363">
        <v>1957200</v>
      </c>
      <c r="U363">
        <v>912000</v>
      </c>
      <c r="V363">
        <v>96600</v>
      </c>
      <c r="W363">
        <v>96600</v>
      </c>
      <c r="X363">
        <v>96600</v>
      </c>
      <c r="Y363">
        <v>840000</v>
      </c>
      <c r="Z363">
        <v>840000</v>
      </c>
      <c r="AA363">
        <v>840000</v>
      </c>
      <c r="AB363">
        <v>840000</v>
      </c>
      <c r="AC363">
        <v>840000</v>
      </c>
    </row>
    <row r="364" spans="1:29" x14ac:dyDescent="0.25">
      <c r="A364">
        <v>23</v>
      </c>
      <c r="B364">
        <v>3</v>
      </c>
      <c r="C364">
        <v>1</v>
      </c>
      <c r="D364" t="s">
        <v>30</v>
      </c>
      <c r="E364" t="s">
        <v>332</v>
      </c>
      <c r="F364" t="s">
        <v>326</v>
      </c>
      <c r="G364">
        <v>0.72</v>
      </c>
      <c r="H364">
        <v>0.28000000000000003</v>
      </c>
      <c r="I364">
        <v>-999</v>
      </c>
      <c r="J364">
        <v>0.36</v>
      </c>
      <c r="K364">
        <v>0.36</v>
      </c>
      <c r="L364">
        <v>-999</v>
      </c>
      <c r="M364">
        <v>-999</v>
      </c>
      <c r="N364">
        <v>-999</v>
      </c>
      <c r="O364">
        <v>-999</v>
      </c>
      <c r="P364">
        <v>-999</v>
      </c>
      <c r="Q364">
        <v>-999</v>
      </c>
      <c r="R364">
        <v>-999</v>
      </c>
      <c r="S364">
        <v>-999</v>
      </c>
      <c r="T364">
        <v>1545600</v>
      </c>
      <c r="U364">
        <v>1545600</v>
      </c>
      <c r="V364">
        <v>-999</v>
      </c>
      <c r="W364">
        <v>-999</v>
      </c>
      <c r="X364">
        <v>-999</v>
      </c>
      <c r="Y364">
        <v>-999</v>
      </c>
      <c r="Z364">
        <v>-999</v>
      </c>
      <c r="AA364">
        <v>-999</v>
      </c>
      <c r="AB364">
        <v>-999</v>
      </c>
      <c r="AC364">
        <v>-999</v>
      </c>
    </row>
    <row r="365" spans="1:29" x14ac:dyDescent="0.25">
      <c r="A365">
        <v>23</v>
      </c>
      <c r="B365">
        <v>4</v>
      </c>
      <c r="C365">
        <v>1</v>
      </c>
      <c r="D365" t="s">
        <v>30</v>
      </c>
      <c r="E365" t="s">
        <v>327</v>
      </c>
      <c r="F365" t="s">
        <v>331</v>
      </c>
      <c r="G365">
        <v>0.6</v>
      </c>
      <c r="H365">
        <v>8</v>
      </c>
      <c r="I365">
        <v>0.8</v>
      </c>
      <c r="J365">
        <v>0.86666699999999997</v>
      </c>
      <c r="K365">
        <v>0.25</v>
      </c>
      <c r="L365">
        <v>285.10000000000002</v>
      </c>
      <c r="M365">
        <v>373.1</v>
      </c>
      <c r="N365" t="s">
        <v>330</v>
      </c>
    </row>
    <row r="366" spans="1:29" x14ac:dyDescent="0.25">
      <c r="A366">
        <v>23</v>
      </c>
      <c r="B366">
        <v>4</v>
      </c>
      <c r="C366">
        <v>1</v>
      </c>
      <c r="D366" t="s">
        <v>30</v>
      </c>
      <c r="E366" t="s">
        <v>327</v>
      </c>
      <c r="F366" t="s">
        <v>329</v>
      </c>
      <c r="G366">
        <v>0.33012999999999998</v>
      </c>
      <c r="H366">
        <v>0.89549999999999996</v>
      </c>
      <c r="I366">
        <v>2.3158000000000002E-2</v>
      </c>
      <c r="J366">
        <v>13.82334</v>
      </c>
      <c r="K366">
        <v>13.82334</v>
      </c>
      <c r="L366">
        <v>13.82334</v>
      </c>
      <c r="M366">
        <v>13.82334</v>
      </c>
      <c r="N366">
        <v>13.82334</v>
      </c>
      <c r="O366">
        <v>13.82334</v>
      </c>
      <c r="P366">
        <v>13.82334</v>
      </c>
      <c r="Q366">
        <v>13.82334</v>
      </c>
      <c r="R366">
        <v>13.82334</v>
      </c>
      <c r="S366">
        <v>13.82334</v>
      </c>
      <c r="T366">
        <v>1409383.7</v>
      </c>
      <c r="U366">
        <v>1409383.7</v>
      </c>
      <c r="V366">
        <v>1409383.7</v>
      </c>
      <c r="W366">
        <v>1409383.7</v>
      </c>
      <c r="X366">
        <v>1409383.7</v>
      </c>
      <c r="Y366">
        <v>1409383.7</v>
      </c>
      <c r="Z366">
        <v>1409383.7</v>
      </c>
      <c r="AA366">
        <v>1409383.7</v>
      </c>
      <c r="AB366">
        <v>1409383.7</v>
      </c>
      <c r="AC366">
        <v>1409383.7</v>
      </c>
    </row>
    <row r="367" spans="1:29" x14ac:dyDescent="0.25">
      <c r="A367">
        <v>23</v>
      </c>
      <c r="B367">
        <v>4</v>
      </c>
      <c r="C367">
        <v>1</v>
      </c>
      <c r="D367" t="s">
        <v>30</v>
      </c>
      <c r="E367" t="s">
        <v>327</v>
      </c>
      <c r="F367" t="s">
        <v>328</v>
      </c>
      <c r="G367">
        <v>0.17</v>
      </c>
      <c r="H367">
        <v>0.13</v>
      </c>
      <c r="I367">
        <v>2.0000000000000001E-4</v>
      </c>
      <c r="J367">
        <v>68.5</v>
      </c>
      <c r="K367">
        <v>68.5</v>
      </c>
      <c r="L367">
        <v>68.5</v>
      </c>
      <c r="M367">
        <v>68.5</v>
      </c>
      <c r="N367">
        <v>68.5</v>
      </c>
      <c r="O367">
        <v>68.5</v>
      </c>
      <c r="P367">
        <v>68.5</v>
      </c>
      <c r="Q367">
        <v>68.5</v>
      </c>
      <c r="R367">
        <v>68.5</v>
      </c>
      <c r="S367">
        <v>68.5</v>
      </c>
      <c r="T367">
        <v>2926000</v>
      </c>
      <c r="U367">
        <v>2926000</v>
      </c>
      <c r="V367">
        <v>2926000</v>
      </c>
      <c r="W367">
        <v>2926000</v>
      </c>
      <c r="X367">
        <v>2926000</v>
      </c>
      <c r="Y367">
        <v>2926000</v>
      </c>
      <c r="Z367">
        <v>2926000</v>
      </c>
      <c r="AA367">
        <v>2926000</v>
      </c>
      <c r="AB367">
        <v>2926000</v>
      </c>
      <c r="AC367">
        <v>2926000</v>
      </c>
    </row>
    <row r="368" spans="1:29" x14ac:dyDescent="0.25">
      <c r="A368">
        <v>23</v>
      </c>
      <c r="B368">
        <v>4</v>
      </c>
      <c r="C368">
        <v>1</v>
      </c>
      <c r="D368" t="s">
        <v>30</v>
      </c>
      <c r="E368" t="s">
        <v>327</v>
      </c>
      <c r="F368" t="s">
        <v>326</v>
      </c>
      <c r="G368">
        <v>0.08</v>
      </c>
      <c r="H368">
        <v>0.95</v>
      </c>
      <c r="I368">
        <v>-999</v>
      </c>
      <c r="J368">
        <v>-999</v>
      </c>
      <c r="K368">
        <v>-999</v>
      </c>
      <c r="L368">
        <v>-999</v>
      </c>
      <c r="M368">
        <v>-999</v>
      </c>
      <c r="N368">
        <v>-999</v>
      </c>
      <c r="O368">
        <v>-999</v>
      </c>
      <c r="P368">
        <v>-999</v>
      </c>
      <c r="Q368">
        <v>-999</v>
      </c>
      <c r="R368">
        <v>-999</v>
      </c>
      <c r="S368">
        <v>-999</v>
      </c>
      <c r="T368">
        <v>-999</v>
      </c>
      <c r="U368">
        <v>-999</v>
      </c>
      <c r="V368">
        <v>-999</v>
      </c>
      <c r="W368">
        <v>-999</v>
      </c>
      <c r="X368">
        <v>-999</v>
      </c>
      <c r="Y368">
        <v>-999</v>
      </c>
      <c r="Z368">
        <v>-999</v>
      </c>
      <c r="AA368">
        <v>-999</v>
      </c>
      <c r="AB368">
        <v>-999</v>
      </c>
      <c r="AC368">
        <v>-999</v>
      </c>
    </row>
    <row r="369" spans="1:29" x14ac:dyDescent="0.25">
      <c r="A369">
        <v>24</v>
      </c>
      <c r="B369">
        <v>1</v>
      </c>
      <c r="C369">
        <v>1</v>
      </c>
      <c r="D369" t="s">
        <v>31</v>
      </c>
      <c r="E369" t="s">
        <v>342</v>
      </c>
      <c r="F369" t="s">
        <v>331</v>
      </c>
      <c r="G369">
        <v>0.9</v>
      </c>
      <c r="H369">
        <v>70</v>
      </c>
      <c r="I369">
        <v>2.8</v>
      </c>
      <c r="J369">
        <v>0.14285700000000001</v>
      </c>
      <c r="K369">
        <v>0.65</v>
      </c>
      <c r="L369">
        <v>290.10000000000002</v>
      </c>
      <c r="M369">
        <v>305.10000000000002</v>
      </c>
      <c r="N369" t="s">
        <v>330</v>
      </c>
    </row>
    <row r="370" spans="1:29" x14ac:dyDescent="0.25">
      <c r="A370">
        <v>24</v>
      </c>
      <c r="B370">
        <v>1</v>
      </c>
      <c r="C370">
        <v>1</v>
      </c>
      <c r="D370" t="s">
        <v>31</v>
      </c>
      <c r="E370" t="s">
        <v>342</v>
      </c>
      <c r="F370" t="s">
        <v>329</v>
      </c>
      <c r="G370">
        <v>0.21659999999999999</v>
      </c>
      <c r="H370">
        <v>0.90080000000000005</v>
      </c>
      <c r="I370">
        <v>3.1833500000000001E-2</v>
      </c>
      <c r="J370">
        <v>1.994192</v>
      </c>
      <c r="K370">
        <v>4.287744</v>
      </c>
      <c r="L370">
        <v>4.2683590000000002</v>
      </c>
      <c r="M370">
        <v>3.2904469999999999</v>
      </c>
      <c r="N370">
        <v>3.0502669999999998</v>
      </c>
      <c r="O370">
        <v>0.75671500000000003</v>
      </c>
      <c r="P370">
        <v>3.0502669999999998</v>
      </c>
      <c r="Q370">
        <v>3.2896510000000001</v>
      </c>
      <c r="R370">
        <v>3.2727659999999998</v>
      </c>
      <c r="S370">
        <v>1.0799989999999999</v>
      </c>
      <c r="T370">
        <v>2118010</v>
      </c>
      <c r="U370">
        <v>2118499.9</v>
      </c>
      <c r="V370">
        <v>2133802</v>
      </c>
      <c r="W370">
        <v>95882.6</v>
      </c>
      <c r="X370">
        <v>777056.1</v>
      </c>
      <c r="Y370">
        <v>776566.2</v>
      </c>
      <c r="Z370">
        <v>777056.1</v>
      </c>
      <c r="AA370">
        <v>134966.39999999999</v>
      </c>
      <c r="AB370">
        <v>121896</v>
      </c>
      <c r="AC370">
        <v>617575.5</v>
      </c>
    </row>
    <row r="371" spans="1:29" x14ac:dyDescent="0.25">
      <c r="A371">
        <v>24</v>
      </c>
      <c r="B371">
        <v>1</v>
      </c>
      <c r="C371">
        <v>1</v>
      </c>
      <c r="D371" t="s">
        <v>31</v>
      </c>
      <c r="E371" t="s">
        <v>342</v>
      </c>
      <c r="F371" t="s">
        <v>328</v>
      </c>
      <c r="G371">
        <v>0.14000000000000001</v>
      </c>
      <c r="H371">
        <v>0.91</v>
      </c>
      <c r="I371">
        <v>2.5999999999999999E-2</v>
      </c>
      <c r="J371">
        <v>1.1499999999999999</v>
      </c>
      <c r="K371">
        <v>0.19</v>
      </c>
      <c r="L371">
        <v>3.5999999999999997E-2</v>
      </c>
      <c r="M371">
        <v>3.5999999999999997E-2</v>
      </c>
      <c r="N371">
        <v>3.5999999999999997E-2</v>
      </c>
      <c r="O371">
        <v>0.7</v>
      </c>
      <c r="P371">
        <v>0.7</v>
      </c>
      <c r="Q371">
        <v>0.7</v>
      </c>
      <c r="R371">
        <v>0.7</v>
      </c>
      <c r="S371">
        <v>0.7</v>
      </c>
      <c r="T371">
        <v>1957200</v>
      </c>
      <c r="U371">
        <v>912000</v>
      </c>
      <c r="V371">
        <v>96600</v>
      </c>
      <c r="W371">
        <v>96600</v>
      </c>
      <c r="X371">
        <v>96600</v>
      </c>
      <c r="Y371">
        <v>840000</v>
      </c>
      <c r="Z371">
        <v>840000</v>
      </c>
      <c r="AA371">
        <v>840000</v>
      </c>
      <c r="AB371">
        <v>840000</v>
      </c>
      <c r="AC371">
        <v>840000</v>
      </c>
    </row>
    <row r="372" spans="1:29" x14ac:dyDescent="0.25">
      <c r="A372">
        <v>24</v>
      </c>
      <c r="B372">
        <v>1</v>
      </c>
      <c r="C372">
        <v>1</v>
      </c>
      <c r="D372" t="s">
        <v>31</v>
      </c>
      <c r="E372" t="s">
        <v>342</v>
      </c>
      <c r="F372" t="s">
        <v>326</v>
      </c>
      <c r="G372">
        <v>0.23</v>
      </c>
      <c r="H372">
        <v>0.88</v>
      </c>
      <c r="I372">
        <v>-999</v>
      </c>
      <c r="J372">
        <v>1.9</v>
      </c>
      <c r="K372">
        <v>0.56000000000000005</v>
      </c>
      <c r="L372">
        <v>0.36</v>
      </c>
      <c r="M372">
        <v>-999</v>
      </c>
      <c r="N372">
        <v>-999</v>
      </c>
      <c r="O372">
        <v>-999</v>
      </c>
      <c r="P372">
        <v>-999</v>
      </c>
      <c r="Q372">
        <v>-999</v>
      </c>
      <c r="R372">
        <v>-999</v>
      </c>
      <c r="S372">
        <v>-999</v>
      </c>
      <c r="T372">
        <v>2100000</v>
      </c>
      <c r="U372">
        <v>1773000</v>
      </c>
      <c r="V372">
        <v>1545600</v>
      </c>
      <c r="W372">
        <v>-999</v>
      </c>
      <c r="X372">
        <v>-999</v>
      </c>
      <c r="Y372">
        <v>-999</v>
      </c>
      <c r="Z372">
        <v>-999</v>
      </c>
      <c r="AA372">
        <v>-999</v>
      </c>
      <c r="AB372">
        <v>-999</v>
      </c>
      <c r="AC372">
        <v>-999</v>
      </c>
    </row>
    <row r="373" spans="1:29" x14ac:dyDescent="0.25">
      <c r="A373">
        <v>24</v>
      </c>
      <c r="B373">
        <v>2</v>
      </c>
      <c r="C373">
        <v>1</v>
      </c>
      <c r="D373" t="s">
        <v>31</v>
      </c>
      <c r="E373" t="s">
        <v>341</v>
      </c>
      <c r="F373" t="s">
        <v>331</v>
      </c>
      <c r="G373">
        <v>0.7</v>
      </c>
      <c r="H373">
        <v>30</v>
      </c>
      <c r="I373">
        <v>1.2</v>
      </c>
      <c r="J373">
        <v>0.66666700000000001</v>
      </c>
      <c r="K373">
        <v>0.55000000000000004</v>
      </c>
      <c r="L373">
        <v>285.10000000000002</v>
      </c>
      <c r="M373">
        <v>373.1</v>
      </c>
      <c r="N373" t="s">
        <v>330</v>
      </c>
    </row>
    <row r="374" spans="1:29" x14ac:dyDescent="0.25">
      <c r="A374">
        <v>24</v>
      </c>
      <c r="B374">
        <v>2</v>
      </c>
      <c r="C374">
        <v>1</v>
      </c>
      <c r="D374" t="s">
        <v>31</v>
      </c>
      <c r="E374" t="s">
        <v>341</v>
      </c>
      <c r="F374" t="s">
        <v>329</v>
      </c>
      <c r="G374">
        <v>0.21659999999999999</v>
      </c>
      <c r="H374">
        <v>0.90080000000000005</v>
      </c>
      <c r="I374">
        <v>3.1662750000000003E-2</v>
      </c>
      <c r="J374">
        <v>4.2608280000000001</v>
      </c>
      <c r="K374">
        <v>9.9183280000000007</v>
      </c>
      <c r="L374">
        <v>9.8990460000000002</v>
      </c>
      <c r="M374">
        <v>9.816236</v>
      </c>
      <c r="N374">
        <v>9.5773449999999993</v>
      </c>
      <c r="O374">
        <v>3.8919809999999999</v>
      </c>
      <c r="P374">
        <v>9.5773449999999993</v>
      </c>
      <c r="Q374">
        <v>9.8154439999999994</v>
      </c>
      <c r="R374">
        <v>8.9087940000000003</v>
      </c>
      <c r="S374">
        <v>3.3515389999999998</v>
      </c>
      <c r="T374">
        <v>2120156.9</v>
      </c>
      <c r="U374">
        <v>2120355.5</v>
      </c>
      <c r="V374">
        <v>2135740.1</v>
      </c>
      <c r="W374">
        <v>98787</v>
      </c>
      <c r="X374">
        <v>783633.9</v>
      </c>
      <c r="Y374">
        <v>783217.7</v>
      </c>
      <c r="Z374">
        <v>783633.9</v>
      </c>
      <c r="AA374">
        <v>138081.60000000001</v>
      </c>
      <c r="AB374">
        <v>112984.4</v>
      </c>
      <c r="AC374">
        <v>611630.9</v>
      </c>
    </row>
    <row r="375" spans="1:29" x14ac:dyDescent="0.25">
      <c r="A375">
        <v>24</v>
      </c>
      <c r="B375">
        <v>2</v>
      </c>
      <c r="C375">
        <v>1</v>
      </c>
      <c r="D375" t="s">
        <v>31</v>
      </c>
      <c r="E375" t="s">
        <v>341</v>
      </c>
      <c r="F375" t="s">
        <v>328</v>
      </c>
      <c r="G375">
        <v>0.35</v>
      </c>
      <c r="H375">
        <v>0.92</v>
      </c>
      <c r="I375">
        <v>1.49E-2</v>
      </c>
      <c r="J375">
        <v>1.44</v>
      </c>
      <c r="K375">
        <v>0.94750000000000001</v>
      </c>
      <c r="L375">
        <v>3.5999999999999997E-2</v>
      </c>
      <c r="M375">
        <v>3.5999999999999997E-2</v>
      </c>
      <c r="N375">
        <v>3.5999999999999997E-2</v>
      </c>
      <c r="O375">
        <v>3.5999999999999997E-2</v>
      </c>
      <c r="P375">
        <v>3.5999999999999997E-2</v>
      </c>
      <c r="Q375">
        <v>3.5999999999999997E-2</v>
      </c>
      <c r="R375">
        <v>3.5999999999999997E-2</v>
      </c>
      <c r="S375">
        <v>0.15</v>
      </c>
      <c r="T375">
        <v>1478400</v>
      </c>
      <c r="U375">
        <v>1683412.5</v>
      </c>
      <c r="V375">
        <v>96600</v>
      </c>
      <c r="W375">
        <v>96600</v>
      </c>
      <c r="X375">
        <v>96600</v>
      </c>
      <c r="Y375">
        <v>96600</v>
      </c>
      <c r="Z375">
        <v>96600</v>
      </c>
      <c r="AA375">
        <v>96600</v>
      </c>
      <c r="AB375">
        <v>96600</v>
      </c>
      <c r="AC375">
        <v>994000</v>
      </c>
    </row>
    <row r="376" spans="1:29" x14ac:dyDescent="0.25">
      <c r="A376">
        <v>24</v>
      </c>
      <c r="B376">
        <v>2</v>
      </c>
      <c r="C376">
        <v>1</v>
      </c>
      <c r="D376" t="s">
        <v>31</v>
      </c>
      <c r="E376" t="s">
        <v>341</v>
      </c>
      <c r="F376" t="s">
        <v>326</v>
      </c>
      <c r="G376">
        <v>0.13</v>
      </c>
      <c r="H376">
        <v>0.91</v>
      </c>
      <c r="I376">
        <v>-999</v>
      </c>
      <c r="J376">
        <v>0.64</v>
      </c>
      <c r="K376">
        <v>0.36</v>
      </c>
      <c r="L376">
        <v>-999</v>
      </c>
      <c r="M376">
        <v>-999</v>
      </c>
      <c r="N376">
        <v>-999</v>
      </c>
      <c r="O376">
        <v>-999</v>
      </c>
      <c r="P376">
        <v>-999</v>
      </c>
      <c r="Q376">
        <v>-999</v>
      </c>
      <c r="R376">
        <v>-999</v>
      </c>
      <c r="S376">
        <v>-999</v>
      </c>
      <c r="T376">
        <v>1787100</v>
      </c>
      <c r="U376">
        <v>1545600</v>
      </c>
      <c r="V376">
        <v>-999</v>
      </c>
      <c r="W376">
        <v>-999</v>
      </c>
      <c r="X376">
        <v>-999</v>
      </c>
      <c r="Y376">
        <v>-999</v>
      </c>
      <c r="Z376">
        <v>-999</v>
      </c>
      <c r="AA376">
        <v>-999</v>
      </c>
      <c r="AB376">
        <v>-999</v>
      </c>
      <c r="AC376">
        <v>-999</v>
      </c>
    </row>
    <row r="377" spans="1:29" x14ac:dyDescent="0.25">
      <c r="A377">
        <v>24</v>
      </c>
      <c r="B377">
        <v>3</v>
      </c>
      <c r="C377">
        <v>1</v>
      </c>
      <c r="D377" t="s">
        <v>31</v>
      </c>
      <c r="E377" t="s">
        <v>340</v>
      </c>
      <c r="F377" t="s">
        <v>331</v>
      </c>
      <c r="G377">
        <v>0.5</v>
      </c>
      <c r="H377">
        <v>10</v>
      </c>
      <c r="I377">
        <v>0.66700000000000004</v>
      </c>
      <c r="J377">
        <v>0.92307700000000004</v>
      </c>
      <c r="K377">
        <v>0.35</v>
      </c>
      <c r="L377">
        <v>285.10000000000002</v>
      </c>
      <c r="M377">
        <v>373.1</v>
      </c>
      <c r="N377" t="s">
        <v>330</v>
      </c>
    </row>
    <row r="378" spans="1:29" x14ac:dyDescent="0.25">
      <c r="A378">
        <v>24</v>
      </c>
      <c r="B378">
        <v>3</v>
      </c>
      <c r="C378">
        <v>1</v>
      </c>
      <c r="D378" t="s">
        <v>31</v>
      </c>
      <c r="E378" t="s">
        <v>340</v>
      </c>
      <c r="F378" t="s">
        <v>329</v>
      </c>
      <c r="G378">
        <v>0.21659999999999999</v>
      </c>
      <c r="H378">
        <v>0.90080000000000005</v>
      </c>
      <c r="I378">
        <v>3.1662750000000003E-2</v>
      </c>
      <c r="J378">
        <v>4.2608280000000001</v>
      </c>
      <c r="K378">
        <v>9.9183280000000007</v>
      </c>
      <c r="L378">
        <v>9.8990460000000002</v>
      </c>
      <c r="M378">
        <v>9.816236</v>
      </c>
      <c r="N378">
        <v>9.5773449999999993</v>
      </c>
      <c r="O378">
        <v>3.8919809999999999</v>
      </c>
      <c r="P378">
        <v>9.5773449999999993</v>
      </c>
      <c r="Q378">
        <v>9.8154439999999994</v>
      </c>
      <c r="R378">
        <v>8.9087940000000003</v>
      </c>
      <c r="S378">
        <v>3.3515389999999998</v>
      </c>
      <c r="T378">
        <v>2120156.9</v>
      </c>
      <c r="U378">
        <v>2120355.5</v>
      </c>
      <c r="V378">
        <v>2135740.1</v>
      </c>
      <c r="W378">
        <v>98787</v>
      </c>
      <c r="X378">
        <v>783633.9</v>
      </c>
      <c r="Y378">
        <v>783217.7</v>
      </c>
      <c r="Z378">
        <v>783633.9</v>
      </c>
      <c r="AA378">
        <v>138081.60000000001</v>
      </c>
      <c r="AB378">
        <v>112984.4</v>
      </c>
      <c r="AC378">
        <v>611630.9</v>
      </c>
    </row>
    <row r="379" spans="1:29" x14ac:dyDescent="0.25">
      <c r="A379">
        <v>24</v>
      </c>
      <c r="B379">
        <v>3</v>
      </c>
      <c r="C379">
        <v>1</v>
      </c>
      <c r="D379" t="s">
        <v>31</v>
      </c>
      <c r="E379" t="s">
        <v>340</v>
      </c>
      <c r="F379" t="s">
        <v>328</v>
      </c>
      <c r="G379">
        <v>0.35</v>
      </c>
      <c r="H379">
        <v>0.92</v>
      </c>
      <c r="I379">
        <v>1.49E-2</v>
      </c>
      <c r="J379">
        <v>1.44</v>
      </c>
      <c r="K379">
        <v>0.94750000000000001</v>
      </c>
      <c r="L379">
        <v>3.5999999999999997E-2</v>
      </c>
      <c r="M379">
        <v>3.5999999999999997E-2</v>
      </c>
      <c r="N379">
        <v>3.5999999999999997E-2</v>
      </c>
      <c r="O379">
        <v>3.5999999999999997E-2</v>
      </c>
      <c r="P379">
        <v>3.5999999999999997E-2</v>
      </c>
      <c r="Q379">
        <v>3.5999999999999997E-2</v>
      </c>
      <c r="R379">
        <v>3.5999999999999997E-2</v>
      </c>
      <c r="S379">
        <v>0.15</v>
      </c>
      <c r="T379">
        <v>1478400</v>
      </c>
      <c r="U379">
        <v>1683412.5</v>
      </c>
      <c r="V379">
        <v>96600</v>
      </c>
      <c r="W379">
        <v>96600</v>
      </c>
      <c r="X379">
        <v>96600</v>
      </c>
      <c r="Y379">
        <v>96600</v>
      </c>
      <c r="Z379">
        <v>96600</v>
      </c>
      <c r="AA379">
        <v>96600</v>
      </c>
      <c r="AB379">
        <v>96600</v>
      </c>
      <c r="AC379">
        <v>994000</v>
      </c>
    </row>
    <row r="380" spans="1:29" x14ac:dyDescent="0.25">
      <c r="A380">
        <v>24</v>
      </c>
      <c r="B380">
        <v>3</v>
      </c>
      <c r="C380">
        <v>1</v>
      </c>
      <c r="D380" t="s">
        <v>31</v>
      </c>
      <c r="E380" t="s">
        <v>340</v>
      </c>
      <c r="F380" t="s">
        <v>326</v>
      </c>
      <c r="G380">
        <v>0.72</v>
      </c>
      <c r="H380">
        <v>0.28000000000000003</v>
      </c>
      <c r="I380">
        <v>-999</v>
      </c>
      <c r="J380">
        <v>0.36</v>
      </c>
      <c r="K380">
        <v>0.36</v>
      </c>
      <c r="L380">
        <v>-999</v>
      </c>
      <c r="M380">
        <v>-999</v>
      </c>
      <c r="N380">
        <v>-999</v>
      </c>
      <c r="O380">
        <v>-999</v>
      </c>
      <c r="P380">
        <v>-999</v>
      </c>
      <c r="Q380">
        <v>-999</v>
      </c>
      <c r="R380">
        <v>-999</v>
      </c>
      <c r="S380">
        <v>-999</v>
      </c>
      <c r="T380">
        <v>1545600</v>
      </c>
      <c r="U380">
        <v>1545600</v>
      </c>
      <c r="V380">
        <v>-999</v>
      </c>
      <c r="W380">
        <v>-999</v>
      </c>
      <c r="X380">
        <v>-999</v>
      </c>
      <c r="Y380">
        <v>-999</v>
      </c>
      <c r="Z380">
        <v>-999</v>
      </c>
      <c r="AA380">
        <v>-999</v>
      </c>
      <c r="AB380">
        <v>-999</v>
      </c>
      <c r="AC380">
        <v>-999</v>
      </c>
    </row>
    <row r="381" spans="1:29" x14ac:dyDescent="0.25">
      <c r="A381">
        <v>24</v>
      </c>
      <c r="B381">
        <v>4</v>
      </c>
      <c r="C381">
        <v>1</v>
      </c>
      <c r="D381" t="s">
        <v>31</v>
      </c>
      <c r="E381" t="s">
        <v>339</v>
      </c>
      <c r="F381" t="s">
        <v>331</v>
      </c>
      <c r="G381">
        <v>0.7</v>
      </c>
      <c r="H381">
        <v>3</v>
      </c>
      <c r="I381">
        <v>0.3</v>
      </c>
      <c r="J381">
        <v>0.94444399999999995</v>
      </c>
      <c r="K381">
        <v>0.1</v>
      </c>
      <c r="L381">
        <v>285.10000000000002</v>
      </c>
      <c r="M381">
        <v>373.1</v>
      </c>
      <c r="N381" t="s">
        <v>330</v>
      </c>
    </row>
    <row r="382" spans="1:29" x14ac:dyDescent="0.25">
      <c r="A382">
        <v>24</v>
      </c>
      <c r="B382">
        <v>4</v>
      </c>
      <c r="C382">
        <v>1</v>
      </c>
      <c r="D382" t="s">
        <v>31</v>
      </c>
      <c r="E382" t="s">
        <v>339</v>
      </c>
      <c r="F382" t="s">
        <v>329</v>
      </c>
      <c r="G382">
        <v>0.33012999999999998</v>
      </c>
      <c r="H382">
        <v>0.89549999999999996</v>
      </c>
      <c r="I382">
        <v>2.3158000000000002E-2</v>
      </c>
      <c r="J382">
        <v>13.82334</v>
      </c>
      <c r="K382">
        <v>13.82334</v>
      </c>
      <c r="L382">
        <v>13.82334</v>
      </c>
      <c r="M382">
        <v>13.82334</v>
      </c>
      <c r="N382">
        <v>13.82334</v>
      </c>
      <c r="O382">
        <v>13.82334</v>
      </c>
      <c r="P382">
        <v>13.82334</v>
      </c>
      <c r="Q382">
        <v>13.82334</v>
      </c>
      <c r="R382">
        <v>13.82334</v>
      </c>
      <c r="S382">
        <v>13.82334</v>
      </c>
      <c r="T382">
        <v>1409383.7</v>
      </c>
      <c r="U382">
        <v>1409383.7</v>
      </c>
      <c r="V382">
        <v>1409383.7</v>
      </c>
      <c r="W382">
        <v>1409383.7</v>
      </c>
      <c r="X382">
        <v>1409383.7</v>
      </c>
      <c r="Y382">
        <v>1409383.7</v>
      </c>
      <c r="Z382">
        <v>1409383.7</v>
      </c>
      <c r="AA382">
        <v>1409383.7</v>
      </c>
      <c r="AB382">
        <v>1409383.7</v>
      </c>
      <c r="AC382">
        <v>1409383.7</v>
      </c>
    </row>
    <row r="383" spans="1:29" x14ac:dyDescent="0.25">
      <c r="A383">
        <v>24</v>
      </c>
      <c r="B383">
        <v>4</v>
      </c>
      <c r="C383">
        <v>1</v>
      </c>
      <c r="D383" t="s">
        <v>31</v>
      </c>
      <c r="E383" t="s">
        <v>339</v>
      </c>
      <c r="F383" t="s">
        <v>328</v>
      </c>
      <c r="G383">
        <v>0.35</v>
      </c>
      <c r="H383">
        <v>0.9</v>
      </c>
      <c r="I383">
        <v>5.0000000000000001E-3</v>
      </c>
      <c r="J383">
        <v>0.6</v>
      </c>
      <c r="K383">
        <v>0.6</v>
      </c>
      <c r="L383">
        <v>0.6</v>
      </c>
      <c r="M383">
        <v>0.6</v>
      </c>
      <c r="N383">
        <v>0.6</v>
      </c>
      <c r="O383">
        <v>0.6</v>
      </c>
      <c r="P383">
        <v>0.6</v>
      </c>
      <c r="Q383">
        <v>0.6</v>
      </c>
      <c r="R383">
        <v>0.6</v>
      </c>
      <c r="S383">
        <v>68.5</v>
      </c>
      <c r="T383">
        <v>1408000</v>
      </c>
      <c r="U383">
        <v>1408000</v>
      </c>
      <c r="V383">
        <v>1408000</v>
      </c>
      <c r="W383">
        <v>1408000</v>
      </c>
      <c r="X383">
        <v>1408000</v>
      </c>
      <c r="Y383">
        <v>1408000</v>
      </c>
      <c r="Z383">
        <v>1408000</v>
      </c>
      <c r="AA383">
        <v>1408000</v>
      </c>
      <c r="AB383">
        <v>1408000</v>
      </c>
      <c r="AC383">
        <v>2926000</v>
      </c>
    </row>
    <row r="384" spans="1:29" x14ac:dyDescent="0.25">
      <c r="A384">
        <v>24</v>
      </c>
      <c r="B384">
        <v>4</v>
      </c>
      <c r="C384">
        <v>1</v>
      </c>
      <c r="D384" t="s">
        <v>31</v>
      </c>
      <c r="E384" t="s">
        <v>339</v>
      </c>
      <c r="F384" t="s">
        <v>326</v>
      </c>
      <c r="G384">
        <v>0.08</v>
      </c>
      <c r="H384">
        <v>0.95</v>
      </c>
      <c r="I384">
        <v>-999</v>
      </c>
      <c r="J384">
        <v>-999</v>
      </c>
      <c r="K384">
        <v>-999</v>
      </c>
      <c r="L384">
        <v>-999</v>
      </c>
      <c r="M384">
        <v>-999</v>
      </c>
      <c r="N384">
        <v>-999</v>
      </c>
      <c r="O384">
        <v>-999</v>
      </c>
      <c r="P384">
        <v>-999</v>
      </c>
      <c r="Q384">
        <v>-999</v>
      </c>
      <c r="R384">
        <v>-999</v>
      </c>
      <c r="S384">
        <v>-999</v>
      </c>
      <c r="T384">
        <v>-999</v>
      </c>
      <c r="U384">
        <v>-999</v>
      </c>
      <c r="V384">
        <v>-999</v>
      </c>
      <c r="W384">
        <v>-999</v>
      </c>
      <c r="X384">
        <v>-999</v>
      </c>
      <c r="Y384">
        <v>-999</v>
      </c>
      <c r="Z384">
        <v>-999</v>
      </c>
      <c r="AA384">
        <v>-999</v>
      </c>
      <c r="AB384">
        <v>-999</v>
      </c>
      <c r="AC384">
        <v>-999</v>
      </c>
    </row>
    <row r="385" spans="1:29" x14ac:dyDescent="0.25">
      <c r="A385">
        <v>25</v>
      </c>
      <c r="B385">
        <v>1</v>
      </c>
      <c r="C385">
        <v>1</v>
      </c>
      <c r="D385" t="s">
        <v>32</v>
      </c>
      <c r="E385" t="s">
        <v>342</v>
      </c>
      <c r="F385" t="s">
        <v>331</v>
      </c>
      <c r="G385">
        <v>0.7</v>
      </c>
      <c r="H385">
        <v>120</v>
      </c>
      <c r="I385">
        <v>4.8</v>
      </c>
      <c r="J385">
        <v>0.125</v>
      </c>
      <c r="K385">
        <v>0.6</v>
      </c>
      <c r="L385">
        <v>292.10000000000002</v>
      </c>
      <c r="M385">
        <v>300.10000000000002</v>
      </c>
      <c r="N385" t="s">
        <v>330</v>
      </c>
    </row>
    <row r="386" spans="1:29" x14ac:dyDescent="0.25">
      <c r="A386">
        <v>25</v>
      </c>
      <c r="B386">
        <v>1</v>
      </c>
      <c r="C386">
        <v>1</v>
      </c>
      <c r="D386" t="s">
        <v>32</v>
      </c>
      <c r="E386" t="s">
        <v>342</v>
      </c>
      <c r="F386" t="s">
        <v>329</v>
      </c>
      <c r="G386">
        <v>0.21659999999999999</v>
      </c>
      <c r="H386">
        <v>0.90080000000000005</v>
      </c>
      <c r="I386">
        <v>3.1833500000000001E-2</v>
      </c>
      <c r="J386">
        <v>1.994192</v>
      </c>
      <c r="K386">
        <v>4.287744</v>
      </c>
      <c r="L386">
        <v>4.2683590000000002</v>
      </c>
      <c r="M386">
        <v>3.2904469999999999</v>
      </c>
      <c r="N386">
        <v>3.0502669999999998</v>
      </c>
      <c r="O386">
        <v>0.75671500000000003</v>
      </c>
      <c r="P386">
        <v>3.0502669999999998</v>
      </c>
      <c r="Q386">
        <v>3.2896510000000001</v>
      </c>
      <c r="R386">
        <v>3.2727659999999998</v>
      </c>
      <c r="S386">
        <v>1.0799989999999999</v>
      </c>
      <c r="T386">
        <v>2118010</v>
      </c>
      <c r="U386">
        <v>2118499.9</v>
      </c>
      <c r="V386">
        <v>2133802</v>
      </c>
      <c r="W386">
        <v>95882.6</v>
      </c>
      <c r="X386">
        <v>777056.1</v>
      </c>
      <c r="Y386">
        <v>776566.2</v>
      </c>
      <c r="Z386">
        <v>777056.1</v>
      </c>
      <c r="AA386">
        <v>134966.39999999999</v>
      </c>
      <c r="AB386">
        <v>121896</v>
      </c>
      <c r="AC386">
        <v>617575.5</v>
      </c>
    </row>
    <row r="387" spans="1:29" x14ac:dyDescent="0.25">
      <c r="A387">
        <v>25</v>
      </c>
      <c r="B387">
        <v>1</v>
      </c>
      <c r="C387">
        <v>1</v>
      </c>
      <c r="D387" t="s">
        <v>32</v>
      </c>
      <c r="E387" t="s">
        <v>342</v>
      </c>
      <c r="F387" t="s">
        <v>328</v>
      </c>
      <c r="G387">
        <v>0.14000000000000001</v>
      </c>
      <c r="H387">
        <v>0.91</v>
      </c>
      <c r="I387">
        <v>2.5999999999999999E-2</v>
      </c>
      <c r="J387">
        <v>1.1499999999999999</v>
      </c>
      <c r="K387">
        <v>0.19</v>
      </c>
      <c r="L387">
        <v>3.5999999999999997E-2</v>
      </c>
      <c r="M387">
        <v>3.5999999999999997E-2</v>
      </c>
      <c r="N387">
        <v>3.5999999999999997E-2</v>
      </c>
      <c r="O387">
        <v>0.7</v>
      </c>
      <c r="P387">
        <v>0.7</v>
      </c>
      <c r="Q387">
        <v>0.7</v>
      </c>
      <c r="R387">
        <v>0.7</v>
      </c>
      <c r="S387">
        <v>0.7</v>
      </c>
      <c r="T387">
        <v>1957200</v>
      </c>
      <c r="U387">
        <v>912000</v>
      </c>
      <c r="V387">
        <v>96600</v>
      </c>
      <c r="W387">
        <v>96600</v>
      </c>
      <c r="X387">
        <v>96600</v>
      </c>
      <c r="Y387">
        <v>840000</v>
      </c>
      <c r="Z387">
        <v>840000</v>
      </c>
      <c r="AA387">
        <v>840000</v>
      </c>
      <c r="AB387">
        <v>840000</v>
      </c>
      <c r="AC387">
        <v>840000</v>
      </c>
    </row>
    <row r="388" spans="1:29" x14ac:dyDescent="0.25">
      <c r="A388">
        <v>25</v>
      </c>
      <c r="B388">
        <v>1</v>
      </c>
      <c r="C388">
        <v>1</v>
      </c>
      <c r="D388" t="s">
        <v>32</v>
      </c>
      <c r="E388" t="s">
        <v>342</v>
      </c>
      <c r="F388" t="s">
        <v>326</v>
      </c>
      <c r="G388">
        <v>0.23</v>
      </c>
      <c r="H388">
        <v>0.88</v>
      </c>
      <c r="I388">
        <v>-999</v>
      </c>
      <c r="J388">
        <v>1.9</v>
      </c>
      <c r="K388">
        <v>0.56000000000000005</v>
      </c>
      <c r="L388">
        <v>0.36</v>
      </c>
      <c r="M388">
        <v>-999</v>
      </c>
      <c r="N388">
        <v>-999</v>
      </c>
      <c r="O388">
        <v>-999</v>
      </c>
      <c r="P388">
        <v>-999</v>
      </c>
      <c r="Q388">
        <v>-999</v>
      </c>
      <c r="R388">
        <v>-999</v>
      </c>
      <c r="S388">
        <v>-999</v>
      </c>
      <c r="T388">
        <v>2100000</v>
      </c>
      <c r="U388">
        <v>1773000</v>
      </c>
      <c r="V388">
        <v>1545600</v>
      </c>
      <c r="W388">
        <v>-999</v>
      </c>
      <c r="X388">
        <v>-999</v>
      </c>
      <c r="Y388">
        <v>-999</v>
      </c>
      <c r="Z388">
        <v>-999</v>
      </c>
      <c r="AA388">
        <v>-999</v>
      </c>
      <c r="AB388">
        <v>-999</v>
      </c>
      <c r="AC388">
        <v>-999</v>
      </c>
    </row>
    <row r="389" spans="1:29" x14ac:dyDescent="0.25">
      <c r="A389">
        <v>25</v>
      </c>
      <c r="B389">
        <v>2</v>
      </c>
      <c r="C389">
        <v>1</v>
      </c>
      <c r="D389" t="s">
        <v>32</v>
      </c>
      <c r="E389" t="s">
        <v>341</v>
      </c>
      <c r="F389" t="s">
        <v>331</v>
      </c>
      <c r="G389">
        <v>0.5</v>
      </c>
      <c r="H389">
        <v>40</v>
      </c>
      <c r="I389">
        <v>1.6</v>
      </c>
      <c r="J389">
        <v>0.3</v>
      </c>
      <c r="K389">
        <v>0.5</v>
      </c>
      <c r="L389">
        <v>290.10000000000002</v>
      </c>
      <c r="M389">
        <v>300.10000000000002</v>
      </c>
      <c r="N389" t="s">
        <v>330</v>
      </c>
    </row>
    <row r="390" spans="1:29" x14ac:dyDescent="0.25">
      <c r="A390">
        <v>25</v>
      </c>
      <c r="B390">
        <v>2</v>
      </c>
      <c r="C390">
        <v>1</v>
      </c>
      <c r="D390" t="s">
        <v>32</v>
      </c>
      <c r="E390" t="s">
        <v>341</v>
      </c>
      <c r="F390" t="s">
        <v>329</v>
      </c>
      <c r="G390">
        <v>0.21659999999999999</v>
      </c>
      <c r="H390">
        <v>0.90080000000000005</v>
      </c>
      <c r="I390">
        <v>3.1833500000000001E-2</v>
      </c>
      <c r="J390">
        <v>1.994192</v>
      </c>
      <c r="K390">
        <v>4.287744</v>
      </c>
      <c r="L390">
        <v>4.2683590000000002</v>
      </c>
      <c r="M390">
        <v>3.2904469999999999</v>
      </c>
      <c r="N390">
        <v>3.0502669999999998</v>
      </c>
      <c r="O390">
        <v>0.75671500000000003</v>
      </c>
      <c r="P390">
        <v>3.0502669999999998</v>
      </c>
      <c r="Q390">
        <v>3.2896510000000001</v>
      </c>
      <c r="R390">
        <v>3.2727659999999998</v>
      </c>
      <c r="S390">
        <v>1.0799989999999999</v>
      </c>
      <c r="T390">
        <v>2118010</v>
      </c>
      <c r="U390">
        <v>2118499.9</v>
      </c>
      <c r="V390">
        <v>2133802</v>
      </c>
      <c r="W390">
        <v>95882.6</v>
      </c>
      <c r="X390">
        <v>777056.1</v>
      </c>
      <c r="Y390">
        <v>776566.2</v>
      </c>
      <c r="Z390">
        <v>777056.1</v>
      </c>
      <c r="AA390">
        <v>134966.39999999999</v>
      </c>
      <c r="AB390">
        <v>121896</v>
      </c>
      <c r="AC390">
        <v>617575.5</v>
      </c>
    </row>
    <row r="391" spans="1:29" x14ac:dyDescent="0.25">
      <c r="A391">
        <v>25</v>
      </c>
      <c r="B391">
        <v>2</v>
      </c>
      <c r="C391">
        <v>1</v>
      </c>
      <c r="D391" t="s">
        <v>32</v>
      </c>
      <c r="E391" t="s">
        <v>341</v>
      </c>
      <c r="F391" t="s">
        <v>328</v>
      </c>
      <c r="G391">
        <v>0.14000000000000001</v>
      </c>
      <c r="H391">
        <v>0.91</v>
      </c>
      <c r="I391">
        <v>2.5999999999999999E-2</v>
      </c>
      <c r="J391">
        <v>1.1499999999999999</v>
      </c>
      <c r="K391">
        <v>0.19</v>
      </c>
      <c r="L391">
        <v>3.5999999999999997E-2</v>
      </c>
      <c r="M391">
        <v>3.5999999999999997E-2</v>
      </c>
      <c r="N391">
        <v>3.5999999999999997E-2</v>
      </c>
      <c r="O391">
        <v>0.7</v>
      </c>
      <c r="P391">
        <v>0.7</v>
      </c>
      <c r="Q391">
        <v>0.7</v>
      </c>
      <c r="R391">
        <v>0.7</v>
      </c>
      <c r="S391">
        <v>0.7</v>
      </c>
      <c r="T391">
        <v>1957200</v>
      </c>
      <c r="U391">
        <v>912000</v>
      </c>
      <c r="V391">
        <v>96600</v>
      </c>
      <c r="W391">
        <v>96600</v>
      </c>
      <c r="X391">
        <v>96600</v>
      </c>
      <c r="Y391">
        <v>840000</v>
      </c>
      <c r="Z391">
        <v>840000</v>
      </c>
      <c r="AA391">
        <v>840000</v>
      </c>
      <c r="AB391">
        <v>840000</v>
      </c>
      <c r="AC391">
        <v>840000</v>
      </c>
    </row>
    <row r="392" spans="1:29" x14ac:dyDescent="0.25">
      <c r="A392">
        <v>25</v>
      </c>
      <c r="B392">
        <v>2</v>
      </c>
      <c r="C392">
        <v>1</v>
      </c>
      <c r="D392" t="s">
        <v>32</v>
      </c>
      <c r="E392" t="s">
        <v>341</v>
      </c>
      <c r="F392" t="s">
        <v>326</v>
      </c>
      <c r="G392">
        <v>0.23</v>
      </c>
      <c r="H392">
        <v>0.88</v>
      </c>
      <c r="I392">
        <v>-999</v>
      </c>
      <c r="J392">
        <v>1.9</v>
      </c>
      <c r="K392">
        <v>0.56000000000000005</v>
      </c>
      <c r="L392">
        <v>0.36</v>
      </c>
      <c r="M392">
        <v>-999</v>
      </c>
      <c r="N392">
        <v>-999</v>
      </c>
      <c r="O392">
        <v>-999</v>
      </c>
      <c r="P392">
        <v>-999</v>
      </c>
      <c r="Q392">
        <v>-999</v>
      </c>
      <c r="R392">
        <v>-999</v>
      </c>
      <c r="S392">
        <v>-999</v>
      </c>
      <c r="T392">
        <v>2100000</v>
      </c>
      <c r="U392">
        <v>1773000</v>
      </c>
      <c r="V392">
        <v>1545600</v>
      </c>
      <c r="W392">
        <v>-999</v>
      </c>
      <c r="X392">
        <v>-999</v>
      </c>
      <c r="Y392">
        <v>-999</v>
      </c>
      <c r="Z392">
        <v>-999</v>
      </c>
      <c r="AA392">
        <v>-999</v>
      </c>
      <c r="AB392">
        <v>-999</v>
      </c>
      <c r="AC392">
        <v>-999</v>
      </c>
    </row>
    <row r="393" spans="1:29" x14ac:dyDescent="0.25">
      <c r="A393">
        <v>25</v>
      </c>
      <c r="B393">
        <v>3</v>
      </c>
      <c r="C393">
        <v>1</v>
      </c>
      <c r="D393" t="s">
        <v>32</v>
      </c>
      <c r="E393" t="s">
        <v>340</v>
      </c>
      <c r="F393" t="s">
        <v>331</v>
      </c>
      <c r="G393">
        <v>0.4</v>
      </c>
      <c r="H393">
        <v>12</v>
      </c>
      <c r="I393">
        <v>0.48</v>
      </c>
      <c r="J393">
        <v>0.5</v>
      </c>
      <c r="K393">
        <v>0.5</v>
      </c>
      <c r="L393">
        <v>290.10000000000002</v>
      </c>
      <c r="M393">
        <v>300.10000000000002</v>
      </c>
      <c r="N393" t="s">
        <v>330</v>
      </c>
    </row>
    <row r="394" spans="1:29" x14ac:dyDescent="0.25">
      <c r="A394">
        <v>25</v>
      </c>
      <c r="B394">
        <v>3</v>
      </c>
      <c r="C394">
        <v>1</v>
      </c>
      <c r="D394" t="s">
        <v>32</v>
      </c>
      <c r="E394" t="s">
        <v>340</v>
      </c>
      <c r="F394" t="s">
        <v>329</v>
      </c>
      <c r="G394">
        <v>0.21659999999999999</v>
      </c>
      <c r="H394">
        <v>0.90080000000000005</v>
      </c>
      <c r="I394">
        <v>3.1833500000000001E-2</v>
      </c>
      <c r="J394">
        <v>1.994192</v>
      </c>
      <c r="K394">
        <v>4.287744</v>
      </c>
      <c r="L394">
        <v>4.2683590000000002</v>
      </c>
      <c r="M394">
        <v>3.2904469999999999</v>
      </c>
      <c r="N394">
        <v>3.0502669999999998</v>
      </c>
      <c r="O394">
        <v>0.75671500000000003</v>
      </c>
      <c r="P394">
        <v>3.0502669999999998</v>
      </c>
      <c r="Q394">
        <v>3.2896510000000001</v>
      </c>
      <c r="R394">
        <v>3.2727659999999998</v>
      </c>
      <c r="S394">
        <v>1.0799989999999999</v>
      </c>
      <c r="T394">
        <v>2118010</v>
      </c>
      <c r="U394">
        <v>2118499.9</v>
      </c>
      <c r="V394">
        <v>2133802</v>
      </c>
      <c r="W394">
        <v>95882.6</v>
      </c>
      <c r="X394">
        <v>777056.1</v>
      </c>
      <c r="Y394">
        <v>776566.2</v>
      </c>
      <c r="Z394">
        <v>777056.1</v>
      </c>
      <c r="AA394">
        <v>134966.39999999999</v>
      </c>
      <c r="AB394">
        <v>121896</v>
      </c>
      <c r="AC394">
        <v>617575.5</v>
      </c>
    </row>
    <row r="395" spans="1:29" x14ac:dyDescent="0.25">
      <c r="A395">
        <v>25</v>
      </c>
      <c r="B395">
        <v>3</v>
      </c>
      <c r="C395">
        <v>1</v>
      </c>
      <c r="D395" t="s">
        <v>32</v>
      </c>
      <c r="E395" t="s">
        <v>340</v>
      </c>
      <c r="F395" t="s">
        <v>328</v>
      </c>
      <c r="G395">
        <v>0.14000000000000001</v>
      </c>
      <c r="H395">
        <v>0.91</v>
      </c>
      <c r="I395">
        <v>2.5999999999999999E-2</v>
      </c>
      <c r="J395">
        <v>1.1499999999999999</v>
      </c>
      <c r="K395">
        <v>0.19</v>
      </c>
      <c r="L395">
        <v>3.5999999999999997E-2</v>
      </c>
      <c r="M395">
        <v>3.5999999999999997E-2</v>
      </c>
      <c r="N395">
        <v>3.5999999999999997E-2</v>
      </c>
      <c r="O395">
        <v>0.7</v>
      </c>
      <c r="P395">
        <v>0.7</v>
      </c>
      <c r="Q395">
        <v>0.7</v>
      </c>
      <c r="R395">
        <v>0.7</v>
      </c>
      <c r="S395">
        <v>0.7</v>
      </c>
      <c r="T395">
        <v>1957200</v>
      </c>
      <c r="U395">
        <v>912000</v>
      </c>
      <c r="V395">
        <v>96600</v>
      </c>
      <c r="W395">
        <v>96600</v>
      </c>
      <c r="X395">
        <v>96600</v>
      </c>
      <c r="Y395">
        <v>840000</v>
      </c>
      <c r="Z395">
        <v>840000</v>
      </c>
      <c r="AA395">
        <v>840000</v>
      </c>
      <c r="AB395">
        <v>840000</v>
      </c>
      <c r="AC395">
        <v>840000</v>
      </c>
    </row>
    <row r="396" spans="1:29" x14ac:dyDescent="0.25">
      <c r="A396">
        <v>25</v>
      </c>
      <c r="B396">
        <v>3</v>
      </c>
      <c r="C396">
        <v>1</v>
      </c>
      <c r="D396" t="s">
        <v>32</v>
      </c>
      <c r="E396" t="s">
        <v>340</v>
      </c>
      <c r="F396" t="s">
        <v>326</v>
      </c>
      <c r="G396">
        <v>0.13</v>
      </c>
      <c r="H396">
        <v>0.91</v>
      </c>
      <c r="I396">
        <v>-999</v>
      </c>
      <c r="J396">
        <v>1.67</v>
      </c>
      <c r="K396">
        <v>0.55789999999999995</v>
      </c>
      <c r="L396">
        <v>-999</v>
      </c>
      <c r="M396">
        <v>-999</v>
      </c>
      <c r="N396">
        <v>-999</v>
      </c>
      <c r="O396">
        <v>-999</v>
      </c>
      <c r="P396">
        <v>-999</v>
      </c>
      <c r="Q396">
        <v>-999</v>
      </c>
      <c r="R396">
        <v>-999</v>
      </c>
      <c r="S396">
        <v>-999</v>
      </c>
      <c r="T396">
        <v>2060500</v>
      </c>
      <c r="U396">
        <v>1712300</v>
      </c>
      <c r="V396">
        <v>-999</v>
      </c>
      <c r="W396">
        <v>-999</v>
      </c>
      <c r="X396">
        <v>-999</v>
      </c>
      <c r="Y396">
        <v>-999</v>
      </c>
      <c r="Z396">
        <v>-999</v>
      </c>
      <c r="AA396">
        <v>-999</v>
      </c>
      <c r="AB396">
        <v>-999</v>
      </c>
      <c r="AC396">
        <v>-999</v>
      </c>
    </row>
    <row r="397" spans="1:29" x14ac:dyDescent="0.25">
      <c r="A397">
        <v>25</v>
      </c>
      <c r="B397">
        <v>4</v>
      </c>
      <c r="C397">
        <v>1</v>
      </c>
      <c r="D397" t="s">
        <v>32</v>
      </c>
      <c r="E397" t="s">
        <v>339</v>
      </c>
      <c r="F397" t="s">
        <v>331</v>
      </c>
      <c r="G397">
        <v>0.4</v>
      </c>
      <c r="H397">
        <v>8</v>
      </c>
      <c r="I397">
        <v>0.4</v>
      </c>
      <c r="J397">
        <v>0.769231</v>
      </c>
      <c r="K397">
        <v>0.35</v>
      </c>
      <c r="L397">
        <v>290.10000000000002</v>
      </c>
      <c r="M397">
        <v>300.10000000000002</v>
      </c>
      <c r="N397" t="s">
        <v>330</v>
      </c>
    </row>
    <row r="398" spans="1:29" x14ac:dyDescent="0.25">
      <c r="A398">
        <v>25</v>
      </c>
      <c r="B398">
        <v>4</v>
      </c>
      <c r="C398">
        <v>1</v>
      </c>
      <c r="D398" t="s">
        <v>32</v>
      </c>
      <c r="E398" t="s">
        <v>339</v>
      </c>
      <c r="F398" t="s">
        <v>329</v>
      </c>
      <c r="G398">
        <v>0.33239999999999997</v>
      </c>
      <c r="H398">
        <v>0.85260000000000002</v>
      </c>
      <c r="I398">
        <v>1.0364999999999999E-2</v>
      </c>
      <c r="J398">
        <v>0.89340399999999998</v>
      </c>
      <c r="K398">
        <v>0.83138000000000001</v>
      </c>
      <c r="L398">
        <v>0.103294</v>
      </c>
      <c r="M398">
        <v>8.0076999999999995E-2</v>
      </c>
      <c r="N398">
        <v>0.14973</v>
      </c>
      <c r="O398">
        <v>0.14973</v>
      </c>
      <c r="P398">
        <v>0.14973</v>
      </c>
      <c r="Q398">
        <v>0.14973</v>
      </c>
      <c r="R398">
        <v>0.906671</v>
      </c>
      <c r="S398">
        <v>0.906671</v>
      </c>
      <c r="T398">
        <v>1064223.7</v>
      </c>
      <c r="U398">
        <v>207832.1</v>
      </c>
      <c r="V398">
        <v>911978.3</v>
      </c>
      <c r="W398">
        <v>164648.79999999999</v>
      </c>
      <c r="X398">
        <v>592634.30000000005</v>
      </c>
      <c r="Y398">
        <v>592634.30000000005</v>
      </c>
      <c r="Z398">
        <v>592634.30000000005</v>
      </c>
      <c r="AA398">
        <v>592634.30000000005</v>
      </c>
      <c r="AB398">
        <v>643094.9</v>
      </c>
      <c r="AC398">
        <v>643094.9</v>
      </c>
    </row>
    <row r="399" spans="1:29" x14ac:dyDescent="0.25">
      <c r="A399">
        <v>25</v>
      </c>
      <c r="B399">
        <v>4</v>
      </c>
      <c r="C399">
        <v>1</v>
      </c>
      <c r="D399" t="s">
        <v>32</v>
      </c>
      <c r="E399" t="s">
        <v>339</v>
      </c>
      <c r="F399" t="s">
        <v>328</v>
      </c>
      <c r="G399">
        <v>0.14000000000000001</v>
      </c>
      <c r="H399">
        <v>0.91</v>
      </c>
      <c r="I399">
        <v>1.4200000000000001E-2</v>
      </c>
      <c r="J399">
        <v>1.1499999999999999</v>
      </c>
      <c r="K399">
        <v>0.15</v>
      </c>
      <c r="L399">
        <v>0.15</v>
      </c>
      <c r="M399">
        <v>0.03</v>
      </c>
      <c r="N399">
        <v>0.03</v>
      </c>
      <c r="O399">
        <v>0.03</v>
      </c>
      <c r="P399">
        <v>0.04</v>
      </c>
      <c r="Q399">
        <v>0.04</v>
      </c>
      <c r="R399">
        <v>0.04</v>
      </c>
      <c r="S399">
        <v>0.16</v>
      </c>
      <c r="T399">
        <v>1957200</v>
      </c>
      <c r="U399">
        <v>994000</v>
      </c>
      <c r="V399">
        <v>994000</v>
      </c>
      <c r="W399">
        <v>1206</v>
      </c>
      <c r="X399">
        <v>1206</v>
      </c>
      <c r="Y399">
        <v>1206</v>
      </c>
      <c r="Z399">
        <v>10080</v>
      </c>
      <c r="AA399">
        <v>10080</v>
      </c>
      <c r="AB399">
        <v>10080</v>
      </c>
      <c r="AC399">
        <v>609000</v>
      </c>
    </row>
    <row r="400" spans="1:29" x14ac:dyDescent="0.25">
      <c r="A400">
        <v>25</v>
      </c>
      <c r="B400">
        <v>4</v>
      </c>
      <c r="C400">
        <v>1</v>
      </c>
      <c r="D400" t="s">
        <v>32</v>
      </c>
      <c r="E400" t="s">
        <v>339</v>
      </c>
      <c r="F400" t="s">
        <v>326</v>
      </c>
      <c r="G400">
        <v>0.13</v>
      </c>
      <c r="H400">
        <v>0.91</v>
      </c>
      <c r="I400">
        <v>-999</v>
      </c>
      <c r="J400">
        <v>1.67</v>
      </c>
      <c r="K400">
        <v>0.55789999999999995</v>
      </c>
      <c r="L400">
        <v>-999</v>
      </c>
      <c r="M400">
        <v>-999</v>
      </c>
      <c r="N400">
        <v>-999</v>
      </c>
      <c r="O400">
        <v>-999</v>
      </c>
      <c r="P400">
        <v>-999</v>
      </c>
      <c r="Q400">
        <v>-999</v>
      </c>
      <c r="R400">
        <v>-999</v>
      </c>
      <c r="S400">
        <v>-999</v>
      </c>
      <c r="T400">
        <v>2060500</v>
      </c>
      <c r="U400">
        <v>1712300</v>
      </c>
      <c r="V400">
        <v>-999</v>
      </c>
      <c r="W400">
        <v>-999</v>
      </c>
      <c r="X400">
        <v>-999</v>
      </c>
      <c r="Y400">
        <v>-999</v>
      </c>
      <c r="Z400">
        <v>-999</v>
      </c>
      <c r="AA400">
        <v>-999</v>
      </c>
      <c r="AB400">
        <v>-999</v>
      </c>
      <c r="AC400">
        <v>-999</v>
      </c>
    </row>
    <row r="401" spans="1:29" x14ac:dyDescent="0.25">
      <c r="A401">
        <v>26</v>
      </c>
      <c r="B401">
        <v>1</v>
      </c>
      <c r="C401">
        <v>1</v>
      </c>
      <c r="D401" t="s">
        <v>33</v>
      </c>
      <c r="E401" t="s">
        <v>342</v>
      </c>
      <c r="F401" t="s">
        <v>331</v>
      </c>
      <c r="G401">
        <v>0.7</v>
      </c>
      <c r="H401">
        <v>100</v>
      </c>
      <c r="I401">
        <v>4</v>
      </c>
      <c r="J401">
        <v>0.14285700000000001</v>
      </c>
      <c r="K401">
        <v>0.65</v>
      </c>
      <c r="L401">
        <v>292.10000000000002</v>
      </c>
      <c r="M401">
        <v>300.10000000000002</v>
      </c>
      <c r="N401" t="s">
        <v>330</v>
      </c>
    </row>
    <row r="402" spans="1:29" x14ac:dyDescent="0.25">
      <c r="A402">
        <v>26</v>
      </c>
      <c r="B402">
        <v>1</v>
      </c>
      <c r="C402">
        <v>1</v>
      </c>
      <c r="D402" t="s">
        <v>33</v>
      </c>
      <c r="E402" t="s">
        <v>342</v>
      </c>
      <c r="F402" t="s">
        <v>329</v>
      </c>
      <c r="G402">
        <v>0.21659999999999999</v>
      </c>
      <c r="H402">
        <v>0.90080000000000005</v>
      </c>
      <c r="I402">
        <v>3.1833500000000001E-2</v>
      </c>
      <c r="J402">
        <v>1.994192</v>
      </c>
      <c r="K402">
        <v>4.287744</v>
      </c>
      <c r="L402">
        <v>4.2683590000000002</v>
      </c>
      <c r="M402">
        <v>3.2904469999999999</v>
      </c>
      <c r="N402">
        <v>3.0502669999999998</v>
      </c>
      <c r="O402">
        <v>0.75671500000000003</v>
      </c>
      <c r="P402">
        <v>3.0502669999999998</v>
      </c>
      <c r="Q402">
        <v>3.2896510000000001</v>
      </c>
      <c r="R402">
        <v>3.2727659999999998</v>
      </c>
      <c r="S402">
        <v>1.0799989999999999</v>
      </c>
      <c r="T402">
        <v>2118010</v>
      </c>
      <c r="U402">
        <v>2118499.9</v>
      </c>
      <c r="V402">
        <v>2133802</v>
      </c>
      <c r="W402">
        <v>95882.6</v>
      </c>
      <c r="X402">
        <v>777056.1</v>
      </c>
      <c r="Y402">
        <v>776566.2</v>
      </c>
      <c r="Z402">
        <v>777056.1</v>
      </c>
      <c r="AA402">
        <v>134966.39999999999</v>
      </c>
      <c r="AB402">
        <v>121896</v>
      </c>
      <c r="AC402">
        <v>617575.5</v>
      </c>
    </row>
    <row r="403" spans="1:29" x14ac:dyDescent="0.25">
      <c r="A403">
        <v>26</v>
      </c>
      <c r="B403">
        <v>1</v>
      </c>
      <c r="C403">
        <v>1</v>
      </c>
      <c r="D403" t="s">
        <v>33</v>
      </c>
      <c r="E403" t="s">
        <v>342</v>
      </c>
      <c r="F403" t="s">
        <v>328</v>
      </c>
      <c r="G403">
        <v>0.14000000000000001</v>
      </c>
      <c r="H403">
        <v>0.91</v>
      </c>
      <c r="I403">
        <v>2.5999999999999999E-2</v>
      </c>
      <c r="J403">
        <v>1.1499999999999999</v>
      </c>
      <c r="K403">
        <v>0.19</v>
      </c>
      <c r="L403">
        <v>3.5999999999999997E-2</v>
      </c>
      <c r="M403">
        <v>3.5999999999999997E-2</v>
      </c>
      <c r="N403">
        <v>3.5999999999999997E-2</v>
      </c>
      <c r="O403">
        <v>0.7</v>
      </c>
      <c r="P403">
        <v>0.7</v>
      </c>
      <c r="Q403">
        <v>0.7</v>
      </c>
      <c r="R403">
        <v>0.7</v>
      </c>
      <c r="S403">
        <v>0.7</v>
      </c>
      <c r="T403">
        <v>1957200</v>
      </c>
      <c r="U403">
        <v>912000</v>
      </c>
      <c r="V403">
        <v>96600</v>
      </c>
      <c r="W403">
        <v>96600</v>
      </c>
      <c r="X403">
        <v>96600</v>
      </c>
      <c r="Y403">
        <v>840000</v>
      </c>
      <c r="Z403">
        <v>840000</v>
      </c>
      <c r="AA403">
        <v>840000</v>
      </c>
      <c r="AB403">
        <v>840000</v>
      </c>
      <c r="AC403">
        <v>840000</v>
      </c>
    </row>
    <row r="404" spans="1:29" x14ac:dyDescent="0.25">
      <c r="A404">
        <v>26</v>
      </c>
      <c r="B404">
        <v>1</v>
      </c>
      <c r="C404">
        <v>1</v>
      </c>
      <c r="D404" t="s">
        <v>33</v>
      </c>
      <c r="E404" t="s">
        <v>342</v>
      </c>
      <c r="F404" t="s">
        <v>326</v>
      </c>
      <c r="G404">
        <v>0.23</v>
      </c>
      <c r="H404">
        <v>0.88</v>
      </c>
      <c r="I404">
        <v>-999</v>
      </c>
      <c r="J404">
        <v>1.9</v>
      </c>
      <c r="K404">
        <v>0.56000000000000005</v>
      </c>
      <c r="L404">
        <v>0.36</v>
      </c>
      <c r="M404">
        <v>-999</v>
      </c>
      <c r="N404">
        <v>-999</v>
      </c>
      <c r="O404">
        <v>-999</v>
      </c>
      <c r="P404">
        <v>-999</v>
      </c>
      <c r="Q404">
        <v>-999</v>
      </c>
      <c r="R404">
        <v>-999</v>
      </c>
      <c r="S404">
        <v>-999</v>
      </c>
      <c r="T404">
        <v>2100000</v>
      </c>
      <c r="U404">
        <v>1773000</v>
      </c>
      <c r="V404">
        <v>1545600</v>
      </c>
      <c r="W404">
        <v>-999</v>
      </c>
      <c r="X404">
        <v>-999</v>
      </c>
      <c r="Y404">
        <v>-999</v>
      </c>
      <c r="Z404">
        <v>-999</v>
      </c>
      <c r="AA404">
        <v>-999</v>
      </c>
      <c r="AB404">
        <v>-999</v>
      </c>
      <c r="AC404">
        <v>-999</v>
      </c>
    </row>
    <row r="405" spans="1:29" x14ac:dyDescent="0.25">
      <c r="A405">
        <v>26</v>
      </c>
      <c r="B405">
        <v>2</v>
      </c>
      <c r="C405">
        <v>1</v>
      </c>
      <c r="D405" t="s">
        <v>33</v>
      </c>
      <c r="E405" t="s">
        <v>341</v>
      </c>
      <c r="F405" t="s">
        <v>331</v>
      </c>
      <c r="G405">
        <v>0.5</v>
      </c>
      <c r="H405">
        <v>40</v>
      </c>
      <c r="I405">
        <v>1.6</v>
      </c>
      <c r="J405">
        <v>0.33333299999999999</v>
      </c>
      <c r="K405">
        <v>0.55000000000000004</v>
      </c>
      <c r="L405">
        <v>290.10000000000002</v>
      </c>
      <c r="M405">
        <v>300.10000000000002</v>
      </c>
      <c r="N405" t="s">
        <v>330</v>
      </c>
    </row>
    <row r="406" spans="1:29" x14ac:dyDescent="0.25">
      <c r="A406">
        <v>26</v>
      </c>
      <c r="B406">
        <v>2</v>
      </c>
      <c r="C406">
        <v>1</v>
      </c>
      <c r="D406" t="s">
        <v>33</v>
      </c>
      <c r="E406" t="s">
        <v>341</v>
      </c>
      <c r="F406" t="s">
        <v>329</v>
      </c>
      <c r="G406">
        <v>0.21659999999999999</v>
      </c>
      <c r="H406">
        <v>0.90080000000000005</v>
      </c>
      <c r="I406">
        <v>3.1833500000000001E-2</v>
      </c>
      <c r="J406">
        <v>1.994192</v>
      </c>
      <c r="K406">
        <v>4.287744</v>
      </c>
      <c r="L406">
        <v>4.2683590000000002</v>
      </c>
      <c r="M406">
        <v>3.2904469999999999</v>
      </c>
      <c r="N406">
        <v>3.0502669999999998</v>
      </c>
      <c r="O406">
        <v>0.75671500000000003</v>
      </c>
      <c r="P406">
        <v>3.0502669999999998</v>
      </c>
      <c r="Q406">
        <v>3.2896510000000001</v>
      </c>
      <c r="R406">
        <v>3.2727659999999998</v>
      </c>
      <c r="S406">
        <v>1.0799989999999999</v>
      </c>
      <c r="T406">
        <v>2118010</v>
      </c>
      <c r="U406">
        <v>2118499.9</v>
      </c>
      <c r="V406">
        <v>2133802</v>
      </c>
      <c r="W406">
        <v>95882.6</v>
      </c>
      <c r="X406">
        <v>777056.1</v>
      </c>
      <c r="Y406">
        <v>776566.2</v>
      </c>
      <c r="Z406">
        <v>777056.1</v>
      </c>
      <c r="AA406">
        <v>134966.39999999999</v>
      </c>
      <c r="AB406">
        <v>121896</v>
      </c>
      <c r="AC406">
        <v>617575.5</v>
      </c>
    </row>
    <row r="407" spans="1:29" x14ac:dyDescent="0.25">
      <c r="A407">
        <v>26</v>
      </c>
      <c r="B407">
        <v>2</v>
      </c>
      <c r="C407">
        <v>1</v>
      </c>
      <c r="D407" t="s">
        <v>33</v>
      </c>
      <c r="E407" t="s">
        <v>341</v>
      </c>
      <c r="F407" t="s">
        <v>328</v>
      </c>
      <c r="G407">
        <v>0.14000000000000001</v>
      </c>
      <c r="H407">
        <v>0.91</v>
      </c>
      <c r="I407">
        <v>2.5999999999999999E-2</v>
      </c>
      <c r="J407">
        <v>1.1499999999999999</v>
      </c>
      <c r="K407">
        <v>0.19</v>
      </c>
      <c r="L407">
        <v>3.5999999999999997E-2</v>
      </c>
      <c r="M407">
        <v>3.5999999999999997E-2</v>
      </c>
      <c r="N407">
        <v>3.5999999999999997E-2</v>
      </c>
      <c r="O407">
        <v>0.7</v>
      </c>
      <c r="P407">
        <v>0.7</v>
      </c>
      <c r="Q407">
        <v>0.7</v>
      </c>
      <c r="R407">
        <v>0.7</v>
      </c>
      <c r="S407">
        <v>0.7</v>
      </c>
      <c r="T407">
        <v>1957200</v>
      </c>
      <c r="U407">
        <v>912000</v>
      </c>
      <c r="V407">
        <v>96600</v>
      </c>
      <c r="W407">
        <v>96600</v>
      </c>
      <c r="X407">
        <v>96600</v>
      </c>
      <c r="Y407">
        <v>840000</v>
      </c>
      <c r="Z407">
        <v>840000</v>
      </c>
      <c r="AA407">
        <v>840000</v>
      </c>
      <c r="AB407">
        <v>840000</v>
      </c>
      <c r="AC407">
        <v>840000</v>
      </c>
    </row>
    <row r="408" spans="1:29" x14ac:dyDescent="0.25">
      <c r="A408">
        <v>26</v>
      </c>
      <c r="B408">
        <v>2</v>
      </c>
      <c r="C408">
        <v>1</v>
      </c>
      <c r="D408" t="s">
        <v>33</v>
      </c>
      <c r="E408" t="s">
        <v>341</v>
      </c>
      <c r="F408" t="s">
        <v>326</v>
      </c>
      <c r="G408">
        <v>0.23</v>
      </c>
      <c r="H408">
        <v>0.88</v>
      </c>
      <c r="I408">
        <v>-999</v>
      </c>
      <c r="J408">
        <v>1.9</v>
      </c>
      <c r="K408">
        <v>0.56000000000000005</v>
      </c>
      <c r="L408">
        <v>0.36</v>
      </c>
      <c r="M408">
        <v>-999</v>
      </c>
      <c r="N408">
        <v>-999</v>
      </c>
      <c r="O408">
        <v>-999</v>
      </c>
      <c r="P408">
        <v>-999</v>
      </c>
      <c r="Q408">
        <v>-999</v>
      </c>
      <c r="R408">
        <v>-999</v>
      </c>
      <c r="S408">
        <v>-999</v>
      </c>
      <c r="T408">
        <v>2100000</v>
      </c>
      <c r="U408">
        <v>1773000</v>
      </c>
      <c r="V408">
        <v>1545600</v>
      </c>
      <c r="W408">
        <v>-999</v>
      </c>
      <c r="X408">
        <v>-999</v>
      </c>
      <c r="Y408">
        <v>-999</v>
      </c>
      <c r="Z408">
        <v>-999</v>
      </c>
      <c r="AA408">
        <v>-999</v>
      </c>
      <c r="AB408">
        <v>-999</v>
      </c>
      <c r="AC408">
        <v>-999</v>
      </c>
    </row>
    <row r="409" spans="1:29" x14ac:dyDescent="0.25">
      <c r="A409">
        <v>26</v>
      </c>
      <c r="B409">
        <v>3</v>
      </c>
      <c r="C409">
        <v>1</v>
      </c>
      <c r="D409" t="s">
        <v>33</v>
      </c>
      <c r="E409" t="s">
        <v>340</v>
      </c>
      <c r="F409" t="s">
        <v>331</v>
      </c>
      <c r="G409">
        <v>0.4</v>
      </c>
      <c r="H409">
        <v>12</v>
      </c>
      <c r="I409">
        <v>0.48</v>
      </c>
      <c r="J409">
        <v>0.66666700000000001</v>
      </c>
      <c r="K409">
        <v>0.55000000000000004</v>
      </c>
      <c r="L409">
        <v>290.10000000000002</v>
      </c>
      <c r="M409">
        <v>300.10000000000002</v>
      </c>
      <c r="N409" t="s">
        <v>330</v>
      </c>
    </row>
    <row r="410" spans="1:29" x14ac:dyDescent="0.25">
      <c r="A410">
        <v>26</v>
      </c>
      <c r="B410">
        <v>3</v>
      </c>
      <c r="C410">
        <v>1</v>
      </c>
      <c r="D410" t="s">
        <v>33</v>
      </c>
      <c r="E410" t="s">
        <v>340</v>
      </c>
      <c r="F410" t="s">
        <v>329</v>
      </c>
      <c r="G410">
        <v>0.21659999999999999</v>
      </c>
      <c r="H410">
        <v>0.90080000000000005</v>
      </c>
      <c r="I410">
        <v>3.1833500000000001E-2</v>
      </c>
      <c r="J410">
        <v>1.994192</v>
      </c>
      <c r="K410">
        <v>4.287744</v>
      </c>
      <c r="L410">
        <v>4.2683590000000002</v>
      </c>
      <c r="M410">
        <v>3.2904469999999999</v>
      </c>
      <c r="N410">
        <v>3.0502669999999998</v>
      </c>
      <c r="O410">
        <v>0.75671500000000003</v>
      </c>
      <c r="P410">
        <v>3.0502669999999998</v>
      </c>
      <c r="Q410">
        <v>3.2896510000000001</v>
      </c>
      <c r="R410">
        <v>3.2727659999999998</v>
      </c>
      <c r="S410">
        <v>1.0799989999999999</v>
      </c>
      <c r="T410">
        <v>2118010</v>
      </c>
      <c r="U410">
        <v>2118499.9</v>
      </c>
      <c r="V410">
        <v>2133802</v>
      </c>
      <c r="W410">
        <v>95882.6</v>
      </c>
      <c r="X410">
        <v>777056.1</v>
      </c>
      <c r="Y410">
        <v>776566.2</v>
      </c>
      <c r="Z410">
        <v>777056.1</v>
      </c>
      <c r="AA410">
        <v>134966.39999999999</v>
      </c>
      <c r="AB410">
        <v>121896</v>
      </c>
      <c r="AC410">
        <v>617575.5</v>
      </c>
    </row>
    <row r="411" spans="1:29" x14ac:dyDescent="0.25">
      <c r="A411">
        <v>26</v>
      </c>
      <c r="B411">
        <v>3</v>
      </c>
      <c r="C411">
        <v>1</v>
      </c>
      <c r="D411" t="s">
        <v>33</v>
      </c>
      <c r="E411" t="s">
        <v>340</v>
      </c>
      <c r="F411" t="s">
        <v>328</v>
      </c>
      <c r="G411">
        <v>0.14000000000000001</v>
      </c>
      <c r="H411">
        <v>0.91</v>
      </c>
      <c r="I411">
        <v>2.5999999999999999E-2</v>
      </c>
      <c r="J411">
        <v>1.1499999999999999</v>
      </c>
      <c r="K411">
        <v>0.19</v>
      </c>
      <c r="L411">
        <v>3.5999999999999997E-2</v>
      </c>
      <c r="M411">
        <v>3.5999999999999997E-2</v>
      </c>
      <c r="N411">
        <v>3.5999999999999997E-2</v>
      </c>
      <c r="O411">
        <v>0.7</v>
      </c>
      <c r="P411">
        <v>0.7</v>
      </c>
      <c r="Q411">
        <v>0.7</v>
      </c>
      <c r="R411">
        <v>0.7</v>
      </c>
      <c r="S411">
        <v>0.7</v>
      </c>
      <c r="T411">
        <v>1957200</v>
      </c>
      <c r="U411">
        <v>912000</v>
      </c>
      <c r="V411">
        <v>96600</v>
      </c>
      <c r="W411">
        <v>96600</v>
      </c>
      <c r="X411">
        <v>96600</v>
      </c>
      <c r="Y411">
        <v>840000</v>
      </c>
      <c r="Z411">
        <v>840000</v>
      </c>
      <c r="AA411">
        <v>840000</v>
      </c>
      <c r="AB411">
        <v>840000</v>
      </c>
      <c r="AC411">
        <v>840000</v>
      </c>
    </row>
    <row r="412" spans="1:29" x14ac:dyDescent="0.25">
      <c r="A412">
        <v>26</v>
      </c>
      <c r="B412">
        <v>3</v>
      </c>
      <c r="C412">
        <v>1</v>
      </c>
      <c r="D412" t="s">
        <v>33</v>
      </c>
      <c r="E412" t="s">
        <v>340</v>
      </c>
      <c r="F412" t="s">
        <v>326</v>
      </c>
      <c r="G412">
        <v>0.13</v>
      </c>
      <c r="H412">
        <v>0.91</v>
      </c>
      <c r="I412">
        <v>-999</v>
      </c>
      <c r="J412">
        <v>1.67</v>
      </c>
      <c r="K412">
        <v>0.55789999999999995</v>
      </c>
      <c r="L412">
        <v>-999</v>
      </c>
      <c r="M412">
        <v>-999</v>
      </c>
      <c r="N412">
        <v>-999</v>
      </c>
      <c r="O412">
        <v>-999</v>
      </c>
      <c r="P412">
        <v>-999</v>
      </c>
      <c r="Q412">
        <v>-999</v>
      </c>
      <c r="R412">
        <v>-999</v>
      </c>
      <c r="S412">
        <v>-999</v>
      </c>
      <c r="T412">
        <v>2060500</v>
      </c>
      <c r="U412">
        <v>1712300</v>
      </c>
      <c r="V412">
        <v>-999</v>
      </c>
      <c r="W412">
        <v>-999</v>
      </c>
      <c r="X412">
        <v>-999</v>
      </c>
      <c r="Y412">
        <v>-999</v>
      </c>
      <c r="Z412">
        <v>-999</v>
      </c>
      <c r="AA412">
        <v>-999</v>
      </c>
      <c r="AB412">
        <v>-999</v>
      </c>
      <c r="AC412">
        <v>-999</v>
      </c>
    </row>
    <row r="413" spans="1:29" x14ac:dyDescent="0.25">
      <c r="A413">
        <v>26</v>
      </c>
      <c r="B413">
        <v>4</v>
      </c>
      <c r="C413">
        <v>1</v>
      </c>
      <c r="D413" t="s">
        <v>33</v>
      </c>
      <c r="E413" t="s">
        <v>339</v>
      </c>
      <c r="F413" t="s">
        <v>331</v>
      </c>
      <c r="G413">
        <v>0.6</v>
      </c>
      <c r="H413">
        <v>8</v>
      </c>
      <c r="I413">
        <v>0.4</v>
      </c>
      <c r="J413">
        <v>0.769231</v>
      </c>
      <c r="K413">
        <v>0.35</v>
      </c>
      <c r="L413">
        <v>290.10000000000002</v>
      </c>
      <c r="M413">
        <v>300.10000000000002</v>
      </c>
      <c r="N413" t="s">
        <v>330</v>
      </c>
    </row>
    <row r="414" spans="1:29" x14ac:dyDescent="0.25">
      <c r="A414">
        <v>26</v>
      </c>
      <c r="B414">
        <v>4</v>
      </c>
      <c r="C414">
        <v>1</v>
      </c>
      <c r="D414" t="s">
        <v>33</v>
      </c>
      <c r="E414" t="s">
        <v>339</v>
      </c>
      <c r="F414" t="s">
        <v>329</v>
      </c>
      <c r="G414">
        <v>0.45119999999999999</v>
      </c>
      <c r="H414">
        <v>0.90959999999999996</v>
      </c>
      <c r="I414">
        <v>9.6325000000000004E-3</v>
      </c>
      <c r="J414">
        <v>1.254813</v>
      </c>
      <c r="K414">
        <v>2.9684520000000001</v>
      </c>
      <c r="L414">
        <v>2.2607330000000001</v>
      </c>
      <c r="M414">
        <v>2.2319019999999998</v>
      </c>
      <c r="N414">
        <v>2.2319019999999998</v>
      </c>
      <c r="O414">
        <v>2.2319019999999998</v>
      </c>
      <c r="P414">
        <v>2.2319019999999998</v>
      </c>
      <c r="Q414">
        <v>2.2319019999999998</v>
      </c>
      <c r="R414">
        <v>2.974431</v>
      </c>
      <c r="S414">
        <v>0.89608600000000005</v>
      </c>
      <c r="T414">
        <v>2352091.2000000002</v>
      </c>
      <c r="U414">
        <v>166899.4</v>
      </c>
      <c r="V414">
        <v>1145250</v>
      </c>
      <c r="W414">
        <v>117279.3</v>
      </c>
      <c r="X414">
        <v>117279.3</v>
      </c>
      <c r="Y414">
        <v>117279.3</v>
      </c>
      <c r="Z414">
        <v>117279.3</v>
      </c>
      <c r="AA414">
        <v>117279.3</v>
      </c>
      <c r="AB414">
        <v>174593.7</v>
      </c>
      <c r="AC414">
        <v>649754.30000000005</v>
      </c>
    </row>
    <row r="415" spans="1:29" x14ac:dyDescent="0.25">
      <c r="A415">
        <v>26</v>
      </c>
      <c r="B415">
        <v>4</v>
      </c>
      <c r="C415">
        <v>1</v>
      </c>
      <c r="D415" t="s">
        <v>33</v>
      </c>
      <c r="E415" t="s">
        <v>339</v>
      </c>
      <c r="F415" t="s">
        <v>328</v>
      </c>
      <c r="G415">
        <v>0.14000000000000001</v>
      </c>
      <c r="H415">
        <v>0.91</v>
      </c>
      <c r="I415">
        <v>1.4200000000000001E-2</v>
      </c>
      <c r="J415">
        <v>1.1499999999999999</v>
      </c>
      <c r="K415">
        <v>0.15</v>
      </c>
      <c r="L415">
        <v>0.15</v>
      </c>
      <c r="M415">
        <v>0.03</v>
      </c>
      <c r="N415">
        <v>0.03</v>
      </c>
      <c r="O415">
        <v>0.03</v>
      </c>
      <c r="P415">
        <v>0.04</v>
      </c>
      <c r="Q415">
        <v>0.04</v>
      </c>
      <c r="R415">
        <v>0.04</v>
      </c>
      <c r="S415">
        <v>0.16</v>
      </c>
      <c r="T415">
        <v>1957200</v>
      </c>
      <c r="U415">
        <v>994000</v>
      </c>
      <c r="V415">
        <v>994000</v>
      </c>
      <c r="W415">
        <v>1206</v>
      </c>
      <c r="X415">
        <v>1206</v>
      </c>
      <c r="Y415">
        <v>1206</v>
      </c>
      <c r="Z415">
        <v>10080</v>
      </c>
      <c r="AA415">
        <v>10080</v>
      </c>
      <c r="AB415">
        <v>10080</v>
      </c>
      <c r="AC415">
        <v>609000</v>
      </c>
    </row>
    <row r="416" spans="1:29" x14ac:dyDescent="0.25">
      <c r="A416">
        <v>26</v>
      </c>
      <c r="B416">
        <v>4</v>
      </c>
      <c r="C416">
        <v>1</v>
      </c>
      <c r="D416" t="s">
        <v>33</v>
      </c>
      <c r="E416" t="s">
        <v>339</v>
      </c>
      <c r="F416" t="s">
        <v>326</v>
      </c>
      <c r="G416">
        <v>0.13</v>
      </c>
      <c r="H416">
        <v>0.91</v>
      </c>
      <c r="I416">
        <v>-999</v>
      </c>
      <c r="J416">
        <v>1.67</v>
      </c>
      <c r="K416">
        <v>0.55789999999999995</v>
      </c>
      <c r="L416">
        <v>-999</v>
      </c>
      <c r="M416">
        <v>-999</v>
      </c>
      <c r="N416">
        <v>-999</v>
      </c>
      <c r="O416">
        <v>-999</v>
      </c>
      <c r="P416">
        <v>-999</v>
      </c>
      <c r="Q416">
        <v>-999</v>
      </c>
      <c r="R416">
        <v>-999</v>
      </c>
      <c r="S416">
        <v>-999</v>
      </c>
      <c r="T416">
        <v>2060500</v>
      </c>
      <c r="U416">
        <v>1712300</v>
      </c>
      <c r="V416">
        <v>-999</v>
      </c>
      <c r="W416">
        <v>-999</v>
      </c>
      <c r="X416">
        <v>-999</v>
      </c>
      <c r="Y416">
        <v>-999</v>
      </c>
      <c r="Z416">
        <v>-999</v>
      </c>
      <c r="AA416">
        <v>-999</v>
      </c>
      <c r="AB416">
        <v>-999</v>
      </c>
      <c r="AC416">
        <v>-999</v>
      </c>
    </row>
    <row r="417" spans="1:29" x14ac:dyDescent="0.25">
      <c r="A417">
        <v>27</v>
      </c>
      <c r="B417">
        <v>1</v>
      </c>
      <c r="C417">
        <v>1</v>
      </c>
      <c r="D417" t="s">
        <v>34</v>
      </c>
      <c r="E417" t="s">
        <v>338</v>
      </c>
      <c r="F417" t="s">
        <v>331</v>
      </c>
      <c r="G417">
        <v>0.7</v>
      </c>
      <c r="H417">
        <v>90</v>
      </c>
      <c r="I417">
        <v>3.6</v>
      </c>
      <c r="J417">
        <v>0.33333299999999999</v>
      </c>
      <c r="K417">
        <v>0.55000000000000004</v>
      </c>
      <c r="L417">
        <v>290.10000000000002</v>
      </c>
      <c r="M417">
        <v>305.10000000000002</v>
      </c>
      <c r="N417" t="s">
        <v>330</v>
      </c>
    </row>
    <row r="418" spans="1:29" x14ac:dyDescent="0.25">
      <c r="A418">
        <v>27</v>
      </c>
      <c r="B418">
        <v>1</v>
      </c>
      <c r="C418">
        <v>1</v>
      </c>
      <c r="D418" t="s">
        <v>34</v>
      </c>
      <c r="E418" t="s">
        <v>338</v>
      </c>
      <c r="F418" t="s">
        <v>329</v>
      </c>
      <c r="G418">
        <v>0.21659999999999999</v>
      </c>
      <c r="H418">
        <v>0.90080000000000005</v>
      </c>
      <c r="I418">
        <v>3.1833500000000001E-2</v>
      </c>
      <c r="J418">
        <v>1.994192</v>
      </c>
      <c r="K418">
        <v>4.287744</v>
      </c>
      <c r="L418">
        <v>4.2683590000000002</v>
      </c>
      <c r="M418">
        <v>3.2904469999999999</v>
      </c>
      <c r="N418">
        <v>3.0502669999999998</v>
      </c>
      <c r="O418">
        <v>0.75671500000000003</v>
      </c>
      <c r="P418">
        <v>3.0502669999999998</v>
      </c>
      <c r="Q418">
        <v>3.2896510000000001</v>
      </c>
      <c r="R418">
        <v>3.2727659999999998</v>
      </c>
      <c r="S418">
        <v>1.0799989999999999</v>
      </c>
      <c r="T418">
        <v>2118010</v>
      </c>
      <c r="U418">
        <v>2118499.9</v>
      </c>
      <c r="V418">
        <v>2133802</v>
      </c>
      <c r="W418">
        <v>95882.6</v>
      </c>
      <c r="X418">
        <v>777056.1</v>
      </c>
      <c r="Y418">
        <v>776566.2</v>
      </c>
      <c r="Z418">
        <v>777056.1</v>
      </c>
      <c r="AA418">
        <v>134966.39999999999</v>
      </c>
      <c r="AB418">
        <v>121896</v>
      </c>
      <c r="AC418">
        <v>617575.5</v>
      </c>
    </row>
    <row r="419" spans="1:29" x14ac:dyDescent="0.25">
      <c r="A419">
        <v>27</v>
      </c>
      <c r="B419">
        <v>1</v>
      </c>
      <c r="C419">
        <v>1</v>
      </c>
      <c r="D419" t="s">
        <v>34</v>
      </c>
      <c r="E419" t="s">
        <v>338</v>
      </c>
      <c r="F419" t="s">
        <v>328</v>
      </c>
      <c r="G419">
        <v>0.14000000000000001</v>
      </c>
      <c r="H419">
        <v>0.91</v>
      </c>
      <c r="I419">
        <v>2.5999999999999999E-2</v>
      </c>
      <c r="J419">
        <v>1.1499999999999999</v>
      </c>
      <c r="K419">
        <v>0.19</v>
      </c>
      <c r="L419">
        <v>3.5999999999999997E-2</v>
      </c>
      <c r="M419">
        <v>3.5999999999999997E-2</v>
      </c>
      <c r="N419">
        <v>3.5999999999999997E-2</v>
      </c>
      <c r="O419">
        <v>0.7</v>
      </c>
      <c r="P419">
        <v>0.7</v>
      </c>
      <c r="Q419">
        <v>0.7</v>
      </c>
      <c r="R419">
        <v>0.7</v>
      </c>
      <c r="S419">
        <v>0.7</v>
      </c>
      <c r="T419">
        <v>1957200</v>
      </c>
      <c r="U419">
        <v>912000</v>
      </c>
      <c r="V419">
        <v>96600</v>
      </c>
      <c r="W419">
        <v>96600</v>
      </c>
      <c r="X419">
        <v>96600</v>
      </c>
      <c r="Y419">
        <v>840000</v>
      </c>
      <c r="Z419">
        <v>840000</v>
      </c>
      <c r="AA419">
        <v>840000</v>
      </c>
      <c r="AB419">
        <v>840000</v>
      </c>
      <c r="AC419">
        <v>840000</v>
      </c>
    </row>
    <row r="420" spans="1:29" x14ac:dyDescent="0.25">
      <c r="A420">
        <v>27</v>
      </c>
      <c r="B420">
        <v>1</v>
      </c>
      <c r="C420">
        <v>1</v>
      </c>
      <c r="D420" t="s">
        <v>34</v>
      </c>
      <c r="E420" t="s">
        <v>338</v>
      </c>
      <c r="F420" t="s">
        <v>326</v>
      </c>
      <c r="G420">
        <v>0.23</v>
      </c>
      <c r="H420">
        <v>0.88</v>
      </c>
      <c r="I420">
        <v>-999</v>
      </c>
      <c r="J420">
        <v>1.9</v>
      </c>
      <c r="K420">
        <v>0.56000000000000005</v>
      </c>
      <c r="L420">
        <v>0.36</v>
      </c>
      <c r="M420">
        <v>-999</v>
      </c>
      <c r="N420">
        <v>-999</v>
      </c>
      <c r="O420">
        <v>-999</v>
      </c>
      <c r="P420">
        <v>-999</v>
      </c>
      <c r="Q420">
        <v>-999</v>
      </c>
      <c r="R420">
        <v>-999</v>
      </c>
      <c r="S420">
        <v>-999</v>
      </c>
      <c r="T420">
        <v>2100000</v>
      </c>
      <c r="U420">
        <v>1773000</v>
      </c>
      <c r="V420">
        <v>1545600</v>
      </c>
      <c r="W420">
        <v>-999</v>
      </c>
      <c r="X420">
        <v>-999</v>
      </c>
      <c r="Y420">
        <v>-999</v>
      </c>
      <c r="Z420">
        <v>-999</v>
      </c>
      <c r="AA420">
        <v>-999</v>
      </c>
      <c r="AB420">
        <v>-999</v>
      </c>
      <c r="AC420">
        <v>-999</v>
      </c>
    </row>
    <row r="421" spans="1:29" x14ac:dyDescent="0.25">
      <c r="A421">
        <v>27</v>
      </c>
      <c r="B421">
        <v>2</v>
      </c>
      <c r="C421">
        <v>1</v>
      </c>
      <c r="D421" t="s">
        <v>34</v>
      </c>
      <c r="E421" t="s">
        <v>337</v>
      </c>
      <c r="F421" t="s">
        <v>331</v>
      </c>
      <c r="G421">
        <v>0.8</v>
      </c>
      <c r="H421">
        <v>30</v>
      </c>
      <c r="I421">
        <v>1.2</v>
      </c>
      <c r="J421">
        <v>0.375</v>
      </c>
      <c r="K421">
        <v>0.6</v>
      </c>
      <c r="L421">
        <v>285.10000000000002</v>
      </c>
      <c r="M421">
        <v>373.1</v>
      </c>
      <c r="N421" t="s">
        <v>330</v>
      </c>
    </row>
    <row r="422" spans="1:29" x14ac:dyDescent="0.25">
      <c r="A422">
        <v>27</v>
      </c>
      <c r="B422">
        <v>2</v>
      </c>
      <c r="C422">
        <v>1</v>
      </c>
      <c r="D422" t="s">
        <v>34</v>
      </c>
      <c r="E422" t="s">
        <v>337</v>
      </c>
      <c r="F422" t="s">
        <v>329</v>
      </c>
      <c r="G422">
        <v>0.21659999999999999</v>
      </c>
      <c r="H422">
        <v>0.90080000000000005</v>
      </c>
      <c r="I422">
        <v>3.1833500000000001E-2</v>
      </c>
      <c r="J422">
        <v>1.994192</v>
      </c>
      <c r="K422">
        <v>4.287744</v>
      </c>
      <c r="L422">
        <v>4.2683590000000002</v>
      </c>
      <c r="M422">
        <v>3.2904469999999999</v>
      </c>
      <c r="N422">
        <v>3.0502669999999998</v>
      </c>
      <c r="O422">
        <v>0.75671500000000003</v>
      </c>
      <c r="P422">
        <v>3.0502669999999998</v>
      </c>
      <c r="Q422">
        <v>3.2896510000000001</v>
      </c>
      <c r="R422">
        <v>3.2727659999999998</v>
      </c>
      <c r="S422">
        <v>1.0799989999999999</v>
      </c>
      <c r="T422">
        <v>2118010</v>
      </c>
      <c r="U422">
        <v>2118499.9</v>
      </c>
      <c r="V422">
        <v>2133802</v>
      </c>
      <c r="W422">
        <v>95882.6</v>
      </c>
      <c r="X422">
        <v>777056.1</v>
      </c>
      <c r="Y422">
        <v>776566.2</v>
      </c>
      <c r="Z422">
        <v>777056.1</v>
      </c>
      <c r="AA422">
        <v>134966.39999999999</v>
      </c>
      <c r="AB422">
        <v>121896</v>
      </c>
      <c r="AC422">
        <v>617575.5</v>
      </c>
    </row>
    <row r="423" spans="1:29" x14ac:dyDescent="0.25">
      <c r="A423">
        <v>27</v>
      </c>
      <c r="B423">
        <v>2</v>
      </c>
      <c r="C423">
        <v>1</v>
      </c>
      <c r="D423" t="s">
        <v>34</v>
      </c>
      <c r="E423" t="s">
        <v>337</v>
      </c>
      <c r="F423" t="s">
        <v>328</v>
      </c>
      <c r="G423">
        <v>0.23</v>
      </c>
      <c r="H423">
        <v>0.9</v>
      </c>
      <c r="I423">
        <v>1.47E-2</v>
      </c>
      <c r="J423">
        <v>1.2</v>
      </c>
      <c r="K423">
        <v>0.03</v>
      </c>
      <c r="L423">
        <v>0.15</v>
      </c>
      <c r="M423">
        <v>0.03</v>
      </c>
      <c r="N423">
        <v>0.03</v>
      </c>
      <c r="O423">
        <v>0.03</v>
      </c>
      <c r="P423">
        <v>0.04</v>
      </c>
      <c r="Q423">
        <v>0.04</v>
      </c>
      <c r="R423">
        <v>0.04</v>
      </c>
      <c r="S423">
        <v>0.16</v>
      </c>
      <c r="T423">
        <v>1700000</v>
      </c>
      <c r="U423">
        <v>1206</v>
      </c>
      <c r="V423">
        <v>994000</v>
      </c>
      <c r="W423">
        <v>1206</v>
      </c>
      <c r="X423">
        <v>1206</v>
      </c>
      <c r="Y423">
        <v>1206</v>
      </c>
      <c r="Z423">
        <v>10080</v>
      </c>
      <c r="AA423">
        <v>10080</v>
      </c>
      <c r="AB423">
        <v>10080</v>
      </c>
      <c r="AC423">
        <v>609000</v>
      </c>
    </row>
    <row r="424" spans="1:29" x14ac:dyDescent="0.25">
      <c r="A424">
        <v>27</v>
      </c>
      <c r="B424">
        <v>2</v>
      </c>
      <c r="C424">
        <v>1</v>
      </c>
      <c r="D424" t="s">
        <v>34</v>
      </c>
      <c r="E424" t="s">
        <v>337</v>
      </c>
      <c r="F424" t="s">
        <v>326</v>
      </c>
      <c r="G424">
        <v>0.13</v>
      </c>
      <c r="H424">
        <v>0.91</v>
      </c>
      <c r="I424">
        <v>-999</v>
      </c>
      <c r="J424">
        <v>1.67</v>
      </c>
      <c r="K424">
        <v>0.55789999999999995</v>
      </c>
      <c r="L424">
        <v>-999</v>
      </c>
      <c r="M424">
        <v>-999</v>
      </c>
      <c r="N424">
        <v>-999</v>
      </c>
      <c r="O424">
        <v>-999</v>
      </c>
      <c r="P424">
        <v>-999</v>
      </c>
      <c r="Q424">
        <v>-999</v>
      </c>
      <c r="R424">
        <v>-999</v>
      </c>
      <c r="S424">
        <v>-999</v>
      </c>
      <c r="T424">
        <v>2060500</v>
      </c>
      <c r="U424">
        <v>1712300</v>
      </c>
      <c r="V424">
        <v>-999</v>
      </c>
      <c r="W424">
        <v>-999</v>
      </c>
      <c r="X424">
        <v>-999</v>
      </c>
      <c r="Y424">
        <v>-999</v>
      </c>
      <c r="Z424">
        <v>-999</v>
      </c>
      <c r="AA424">
        <v>-999</v>
      </c>
      <c r="AB424">
        <v>-999</v>
      </c>
      <c r="AC424">
        <v>-999</v>
      </c>
    </row>
    <row r="425" spans="1:29" x14ac:dyDescent="0.25">
      <c r="A425">
        <v>27</v>
      </c>
      <c r="B425">
        <v>3</v>
      </c>
      <c r="C425">
        <v>1</v>
      </c>
      <c r="D425" t="s">
        <v>34</v>
      </c>
      <c r="E425" t="s">
        <v>336</v>
      </c>
      <c r="F425" t="s">
        <v>331</v>
      </c>
      <c r="G425">
        <v>0.6</v>
      </c>
      <c r="H425">
        <v>10</v>
      </c>
      <c r="I425">
        <v>0.66700000000000004</v>
      </c>
      <c r="J425">
        <v>0.92307700000000004</v>
      </c>
      <c r="K425">
        <v>0.35</v>
      </c>
      <c r="L425">
        <v>285.10000000000002</v>
      </c>
      <c r="M425">
        <v>373.1</v>
      </c>
      <c r="N425" t="s">
        <v>330</v>
      </c>
    </row>
    <row r="426" spans="1:29" x14ac:dyDescent="0.25">
      <c r="A426">
        <v>27</v>
      </c>
      <c r="B426">
        <v>3</v>
      </c>
      <c r="C426">
        <v>1</v>
      </c>
      <c r="D426" t="s">
        <v>34</v>
      </c>
      <c r="E426" t="s">
        <v>336</v>
      </c>
      <c r="F426" t="s">
        <v>329</v>
      </c>
      <c r="G426">
        <v>0.21659999999999999</v>
      </c>
      <c r="H426">
        <v>0.90080000000000005</v>
      </c>
      <c r="I426">
        <v>3.1833500000000001E-2</v>
      </c>
      <c r="J426">
        <v>1.994192</v>
      </c>
      <c r="K426">
        <v>4.287744</v>
      </c>
      <c r="L426">
        <v>4.2683590000000002</v>
      </c>
      <c r="M426">
        <v>3.2904469999999999</v>
      </c>
      <c r="N426">
        <v>3.0502669999999998</v>
      </c>
      <c r="O426">
        <v>0.75671500000000003</v>
      </c>
      <c r="P426">
        <v>3.0502669999999998</v>
      </c>
      <c r="Q426">
        <v>3.2896510000000001</v>
      </c>
      <c r="R426">
        <v>3.2727659999999998</v>
      </c>
      <c r="S426">
        <v>1.0799989999999999</v>
      </c>
      <c r="T426">
        <v>2118010</v>
      </c>
      <c r="U426">
        <v>2118499.9</v>
      </c>
      <c r="V426">
        <v>2133802</v>
      </c>
      <c r="W426">
        <v>95882.6</v>
      </c>
      <c r="X426">
        <v>777056.1</v>
      </c>
      <c r="Y426">
        <v>776566.2</v>
      </c>
      <c r="Z426">
        <v>777056.1</v>
      </c>
      <c r="AA426">
        <v>134966.39999999999</v>
      </c>
      <c r="AB426">
        <v>121896</v>
      </c>
      <c r="AC426">
        <v>617575.5</v>
      </c>
    </row>
    <row r="427" spans="1:29" x14ac:dyDescent="0.25">
      <c r="A427">
        <v>27</v>
      </c>
      <c r="B427">
        <v>3</v>
      </c>
      <c r="C427">
        <v>1</v>
      </c>
      <c r="D427" t="s">
        <v>34</v>
      </c>
      <c r="E427" t="s">
        <v>336</v>
      </c>
      <c r="F427" t="s">
        <v>328</v>
      </c>
      <c r="G427">
        <v>0.23</v>
      </c>
      <c r="H427">
        <v>0.9</v>
      </c>
      <c r="I427">
        <v>1.47E-2</v>
      </c>
      <c r="J427">
        <v>1.2</v>
      </c>
      <c r="K427">
        <v>0.03</v>
      </c>
      <c r="L427">
        <v>0.15</v>
      </c>
      <c r="M427">
        <v>0.03</v>
      </c>
      <c r="N427">
        <v>0.03</v>
      </c>
      <c r="O427">
        <v>0.03</v>
      </c>
      <c r="P427">
        <v>0.04</v>
      </c>
      <c r="Q427">
        <v>0.04</v>
      </c>
      <c r="R427">
        <v>0.04</v>
      </c>
      <c r="S427">
        <v>0.16</v>
      </c>
      <c r="T427">
        <v>1700000</v>
      </c>
      <c r="U427">
        <v>1206</v>
      </c>
      <c r="V427">
        <v>994000</v>
      </c>
      <c r="W427">
        <v>1206</v>
      </c>
      <c r="X427">
        <v>1206</v>
      </c>
      <c r="Y427">
        <v>1206</v>
      </c>
      <c r="Z427">
        <v>10080</v>
      </c>
      <c r="AA427">
        <v>10080</v>
      </c>
      <c r="AB427">
        <v>10080</v>
      </c>
      <c r="AC427">
        <v>609000</v>
      </c>
    </row>
    <row r="428" spans="1:29" x14ac:dyDescent="0.25">
      <c r="A428">
        <v>27</v>
      </c>
      <c r="B428">
        <v>3</v>
      </c>
      <c r="C428">
        <v>1</v>
      </c>
      <c r="D428" t="s">
        <v>34</v>
      </c>
      <c r="E428" t="s">
        <v>336</v>
      </c>
      <c r="F428" t="s">
        <v>326</v>
      </c>
      <c r="G428">
        <v>0.13</v>
      </c>
      <c r="H428">
        <v>0.91</v>
      </c>
      <c r="I428">
        <v>-999</v>
      </c>
      <c r="J428">
        <v>0.64</v>
      </c>
      <c r="K428">
        <v>0.36</v>
      </c>
      <c r="L428">
        <v>-999</v>
      </c>
      <c r="M428">
        <v>-999</v>
      </c>
      <c r="N428">
        <v>-999</v>
      </c>
      <c r="O428">
        <v>-999</v>
      </c>
      <c r="P428">
        <v>-999</v>
      </c>
      <c r="Q428">
        <v>-999</v>
      </c>
      <c r="R428">
        <v>-999</v>
      </c>
      <c r="S428">
        <v>-999</v>
      </c>
      <c r="T428">
        <v>1787100</v>
      </c>
      <c r="U428">
        <v>1545600</v>
      </c>
      <c r="V428">
        <v>-999</v>
      </c>
      <c r="W428">
        <v>-999</v>
      </c>
      <c r="X428">
        <v>-999</v>
      </c>
      <c r="Y428">
        <v>-999</v>
      </c>
      <c r="Z428">
        <v>-999</v>
      </c>
      <c r="AA428">
        <v>-999</v>
      </c>
      <c r="AB428">
        <v>-999</v>
      </c>
      <c r="AC428">
        <v>-999</v>
      </c>
    </row>
    <row r="429" spans="1:29" x14ac:dyDescent="0.25">
      <c r="A429">
        <v>27</v>
      </c>
      <c r="B429">
        <v>4</v>
      </c>
      <c r="C429">
        <v>1</v>
      </c>
      <c r="D429" t="s">
        <v>34</v>
      </c>
      <c r="E429" t="s">
        <v>335</v>
      </c>
      <c r="F429" t="s">
        <v>331</v>
      </c>
      <c r="G429">
        <v>0.6</v>
      </c>
      <c r="H429">
        <v>3</v>
      </c>
      <c r="I429">
        <v>0.3</v>
      </c>
      <c r="J429">
        <v>0.94444399999999995</v>
      </c>
      <c r="K429">
        <v>0.1</v>
      </c>
      <c r="L429">
        <v>285.10000000000002</v>
      </c>
      <c r="M429">
        <v>373.1</v>
      </c>
      <c r="N429" t="s">
        <v>330</v>
      </c>
    </row>
    <row r="430" spans="1:29" x14ac:dyDescent="0.25">
      <c r="A430">
        <v>27</v>
      </c>
      <c r="B430">
        <v>4</v>
      </c>
      <c r="C430">
        <v>1</v>
      </c>
      <c r="D430" t="s">
        <v>34</v>
      </c>
      <c r="E430" t="s">
        <v>335</v>
      </c>
      <c r="F430" t="s">
        <v>329</v>
      </c>
      <c r="G430">
        <v>0.21912999999999999</v>
      </c>
      <c r="H430">
        <v>0.9325</v>
      </c>
      <c r="I430">
        <v>1.8533000000000001E-2</v>
      </c>
      <c r="J430">
        <v>11.388329000000001</v>
      </c>
      <c r="K430">
        <v>11.388329000000001</v>
      </c>
      <c r="L430">
        <v>11.388329000000001</v>
      </c>
      <c r="M430">
        <v>11.388329000000001</v>
      </c>
      <c r="N430">
        <v>11.388329000000001</v>
      </c>
      <c r="O430">
        <v>11.388329000000001</v>
      </c>
      <c r="P430">
        <v>11.388329000000001</v>
      </c>
      <c r="Q430">
        <v>11.388329000000001</v>
      </c>
      <c r="R430">
        <v>11.388329000000001</v>
      </c>
      <c r="S430">
        <v>11.388329000000001</v>
      </c>
      <c r="T430">
        <v>784045.1</v>
      </c>
      <c r="U430">
        <v>784045.1</v>
      </c>
      <c r="V430">
        <v>784045.1</v>
      </c>
      <c r="W430">
        <v>784045.1</v>
      </c>
      <c r="X430">
        <v>784045.1</v>
      </c>
      <c r="Y430">
        <v>784045.1</v>
      </c>
      <c r="Z430">
        <v>784045.1</v>
      </c>
      <c r="AA430">
        <v>784045.1</v>
      </c>
      <c r="AB430">
        <v>784045.1</v>
      </c>
      <c r="AC430">
        <v>784045.1</v>
      </c>
    </row>
    <row r="431" spans="1:29" x14ac:dyDescent="0.25">
      <c r="A431">
        <v>27</v>
      </c>
      <c r="B431">
        <v>4</v>
      </c>
      <c r="C431">
        <v>1</v>
      </c>
      <c r="D431" t="s">
        <v>34</v>
      </c>
      <c r="E431" t="s">
        <v>335</v>
      </c>
      <c r="F431" t="s">
        <v>328</v>
      </c>
      <c r="G431">
        <v>0.23</v>
      </c>
      <c r="H431">
        <v>0.9</v>
      </c>
      <c r="I431">
        <v>1.47E-2</v>
      </c>
      <c r="J431">
        <v>1.2</v>
      </c>
      <c r="K431">
        <v>0.03</v>
      </c>
      <c r="L431">
        <v>0.15</v>
      </c>
      <c r="M431">
        <v>0.03</v>
      </c>
      <c r="N431">
        <v>0.03</v>
      </c>
      <c r="O431">
        <v>0.03</v>
      </c>
      <c r="P431">
        <v>0.04</v>
      </c>
      <c r="Q431">
        <v>0.04</v>
      </c>
      <c r="R431">
        <v>0.04</v>
      </c>
      <c r="S431">
        <v>0.16</v>
      </c>
      <c r="T431">
        <v>1700000</v>
      </c>
      <c r="U431">
        <v>1206</v>
      </c>
      <c r="V431">
        <v>994000</v>
      </c>
      <c r="W431">
        <v>1206</v>
      </c>
      <c r="X431">
        <v>1206</v>
      </c>
      <c r="Y431">
        <v>1206</v>
      </c>
      <c r="Z431">
        <v>10080</v>
      </c>
      <c r="AA431">
        <v>10080</v>
      </c>
      <c r="AB431">
        <v>10080</v>
      </c>
      <c r="AC431">
        <v>609000</v>
      </c>
    </row>
    <row r="432" spans="1:29" x14ac:dyDescent="0.25">
      <c r="A432">
        <v>27</v>
      </c>
      <c r="B432">
        <v>4</v>
      </c>
      <c r="C432">
        <v>1</v>
      </c>
      <c r="D432" t="s">
        <v>34</v>
      </c>
      <c r="E432" t="s">
        <v>335</v>
      </c>
      <c r="F432" t="s">
        <v>326</v>
      </c>
      <c r="G432">
        <v>0.72</v>
      </c>
      <c r="H432">
        <v>0.28000000000000003</v>
      </c>
      <c r="I432">
        <v>-999</v>
      </c>
      <c r="J432">
        <v>0.36</v>
      </c>
      <c r="K432">
        <v>0.36</v>
      </c>
      <c r="L432">
        <v>-999</v>
      </c>
      <c r="M432">
        <v>-999</v>
      </c>
      <c r="N432">
        <v>-999</v>
      </c>
      <c r="O432">
        <v>-999</v>
      </c>
      <c r="P432">
        <v>-999</v>
      </c>
      <c r="Q432">
        <v>-999</v>
      </c>
      <c r="R432">
        <v>-999</v>
      </c>
      <c r="S432">
        <v>-999</v>
      </c>
      <c r="T432">
        <v>1545600</v>
      </c>
      <c r="U432">
        <v>1545600</v>
      </c>
      <c r="V432">
        <v>-999</v>
      </c>
      <c r="W432">
        <v>-999</v>
      </c>
      <c r="X432">
        <v>-999</v>
      </c>
      <c r="Y432">
        <v>-999</v>
      </c>
      <c r="Z432">
        <v>-999</v>
      </c>
      <c r="AA432">
        <v>-999</v>
      </c>
      <c r="AB432">
        <v>-999</v>
      </c>
      <c r="AC432">
        <v>-999</v>
      </c>
    </row>
    <row r="433" spans="1:29" x14ac:dyDescent="0.25">
      <c r="A433">
        <v>28</v>
      </c>
      <c r="B433">
        <v>1</v>
      </c>
      <c r="C433">
        <v>1</v>
      </c>
      <c r="D433" t="s">
        <v>35</v>
      </c>
      <c r="E433" t="s">
        <v>334</v>
      </c>
      <c r="F433" t="s">
        <v>331</v>
      </c>
      <c r="G433">
        <v>0.8</v>
      </c>
      <c r="H433">
        <v>200</v>
      </c>
      <c r="I433">
        <v>8</v>
      </c>
      <c r="J433">
        <v>0.33333299999999999</v>
      </c>
      <c r="K433">
        <v>0.4</v>
      </c>
      <c r="L433">
        <v>290.10000000000002</v>
      </c>
      <c r="M433">
        <v>305.10000000000002</v>
      </c>
      <c r="N433" t="s">
        <v>330</v>
      </c>
    </row>
    <row r="434" spans="1:29" x14ac:dyDescent="0.25">
      <c r="A434">
        <v>28</v>
      </c>
      <c r="B434">
        <v>1</v>
      </c>
      <c r="C434">
        <v>1</v>
      </c>
      <c r="D434" t="s">
        <v>35</v>
      </c>
      <c r="E434" t="s">
        <v>334</v>
      </c>
      <c r="F434" t="s">
        <v>329</v>
      </c>
      <c r="G434">
        <v>0.21659999999999999</v>
      </c>
      <c r="H434">
        <v>0.90080000000000005</v>
      </c>
      <c r="I434">
        <v>3.1833500000000001E-2</v>
      </c>
      <c r="J434">
        <v>1.994192</v>
      </c>
      <c r="K434">
        <v>4.287744</v>
      </c>
      <c r="L434">
        <v>4.2683590000000002</v>
      </c>
      <c r="M434">
        <v>3.2904469999999999</v>
      </c>
      <c r="N434">
        <v>3.0502669999999998</v>
      </c>
      <c r="O434">
        <v>0.75671500000000003</v>
      </c>
      <c r="P434">
        <v>3.0502669999999998</v>
      </c>
      <c r="Q434">
        <v>3.2896510000000001</v>
      </c>
      <c r="R434">
        <v>3.2727659999999998</v>
      </c>
      <c r="S434">
        <v>1.0799989999999999</v>
      </c>
      <c r="T434">
        <v>2118010</v>
      </c>
      <c r="U434">
        <v>2118499.9</v>
      </c>
      <c r="V434">
        <v>2133802</v>
      </c>
      <c r="W434">
        <v>95882.6</v>
      </c>
      <c r="X434">
        <v>777056.1</v>
      </c>
      <c r="Y434">
        <v>776566.2</v>
      </c>
      <c r="Z434">
        <v>777056.1</v>
      </c>
      <c r="AA434">
        <v>134966.39999999999</v>
      </c>
      <c r="AB434">
        <v>121896</v>
      </c>
      <c r="AC434">
        <v>617575.5</v>
      </c>
    </row>
    <row r="435" spans="1:29" x14ac:dyDescent="0.25">
      <c r="A435">
        <v>28</v>
      </c>
      <c r="B435">
        <v>1</v>
      </c>
      <c r="C435">
        <v>1</v>
      </c>
      <c r="D435" t="s">
        <v>35</v>
      </c>
      <c r="E435" t="s">
        <v>334</v>
      </c>
      <c r="F435" t="s">
        <v>328</v>
      </c>
      <c r="G435">
        <v>0.14000000000000001</v>
      </c>
      <c r="H435">
        <v>0.91</v>
      </c>
      <c r="I435">
        <v>2.5999999999999999E-2</v>
      </c>
      <c r="J435">
        <v>1.1499999999999999</v>
      </c>
      <c r="K435">
        <v>0.19</v>
      </c>
      <c r="L435">
        <v>3.5999999999999997E-2</v>
      </c>
      <c r="M435">
        <v>3.5999999999999997E-2</v>
      </c>
      <c r="N435">
        <v>3.5999999999999997E-2</v>
      </c>
      <c r="O435">
        <v>0.7</v>
      </c>
      <c r="P435">
        <v>0.7</v>
      </c>
      <c r="Q435">
        <v>0.7</v>
      </c>
      <c r="R435">
        <v>0.7</v>
      </c>
      <c r="S435">
        <v>0.7</v>
      </c>
      <c r="T435">
        <v>1957200</v>
      </c>
      <c r="U435">
        <v>912000</v>
      </c>
      <c r="V435">
        <v>96600</v>
      </c>
      <c r="W435">
        <v>96600</v>
      </c>
      <c r="X435">
        <v>96600</v>
      </c>
      <c r="Y435">
        <v>840000</v>
      </c>
      <c r="Z435">
        <v>840000</v>
      </c>
      <c r="AA435">
        <v>840000</v>
      </c>
      <c r="AB435">
        <v>840000</v>
      </c>
      <c r="AC435">
        <v>840000</v>
      </c>
    </row>
    <row r="436" spans="1:29" x14ac:dyDescent="0.25">
      <c r="A436">
        <v>28</v>
      </c>
      <c r="B436">
        <v>1</v>
      </c>
      <c r="C436">
        <v>1</v>
      </c>
      <c r="D436" t="s">
        <v>35</v>
      </c>
      <c r="E436" t="s">
        <v>334</v>
      </c>
      <c r="F436" t="s">
        <v>326</v>
      </c>
      <c r="G436">
        <v>0.23</v>
      </c>
      <c r="H436">
        <v>0.88</v>
      </c>
      <c r="I436">
        <v>-999</v>
      </c>
      <c r="J436">
        <v>1.9</v>
      </c>
      <c r="K436">
        <v>0.56000000000000005</v>
      </c>
      <c r="L436">
        <v>0.36</v>
      </c>
      <c r="M436">
        <v>-999</v>
      </c>
      <c r="N436">
        <v>-999</v>
      </c>
      <c r="O436">
        <v>-999</v>
      </c>
      <c r="P436">
        <v>-999</v>
      </c>
      <c r="Q436">
        <v>-999</v>
      </c>
      <c r="R436">
        <v>-999</v>
      </c>
      <c r="S436">
        <v>-999</v>
      </c>
      <c r="T436">
        <v>2100000</v>
      </c>
      <c r="U436">
        <v>1773000</v>
      </c>
      <c r="V436">
        <v>1545600</v>
      </c>
      <c r="W436">
        <v>-999</v>
      </c>
      <c r="X436">
        <v>-999</v>
      </c>
      <c r="Y436">
        <v>-999</v>
      </c>
      <c r="Z436">
        <v>-999</v>
      </c>
      <c r="AA436">
        <v>-999</v>
      </c>
      <c r="AB436">
        <v>-999</v>
      </c>
      <c r="AC436">
        <v>-999</v>
      </c>
    </row>
    <row r="437" spans="1:29" x14ac:dyDescent="0.25">
      <c r="A437">
        <v>28</v>
      </c>
      <c r="B437">
        <v>2</v>
      </c>
      <c r="C437">
        <v>1</v>
      </c>
      <c r="D437" t="s">
        <v>35</v>
      </c>
      <c r="E437" t="s">
        <v>333</v>
      </c>
      <c r="F437" t="s">
        <v>331</v>
      </c>
      <c r="G437">
        <v>0.6</v>
      </c>
      <c r="H437">
        <v>45</v>
      </c>
      <c r="I437">
        <v>1.8</v>
      </c>
      <c r="J437">
        <v>0.33333299999999999</v>
      </c>
      <c r="K437">
        <v>0.55000000000000004</v>
      </c>
      <c r="L437">
        <v>290.10000000000002</v>
      </c>
      <c r="M437">
        <v>310.10000000000002</v>
      </c>
      <c r="N437" t="s">
        <v>330</v>
      </c>
    </row>
    <row r="438" spans="1:29" x14ac:dyDescent="0.25">
      <c r="A438">
        <v>28</v>
      </c>
      <c r="B438">
        <v>2</v>
      </c>
      <c r="C438">
        <v>1</v>
      </c>
      <c r="D438" t="s">
        <v>35</v>
      </c>
      <c r="E438" t="s">
        <v>333</v>
      </c>
      <c r="F438" t="s">
        <v>329</v>
      </c>
      <c r="G438">
        <v>0.5484</v>
      </c>
      <c r="H438">
        <v>0.90859999999999996</v>
      </c>
      <c r="I438">
        <v>1.9564999999999999E-2</v>
      </c>
      <c r="J438">
        <v>1.9023890000000001</v>
      </c>
      <c r="K438">
        <v>1.837172</v>
      </c>
      <c r="L438">
        <v>0.40836800000000001</v>
      </c>
      <c r="M438">
        <v>0.40836800000000001</v>
      </c>
      <c r="N438">
        <v>0.11261</v>
      </c>
      <c r="O438">
        <v>0.18663099999999999</v>
      </c>
      <c r="P438">
        <v>0.118154</v>
      </c>
      <c r="Q438">
        <v>0.118154</v>
      </c>
      <c r="R438">
        <v>1.5469580000000001</v>
      </c>
      <c r="S438">
        <v>1.6154360000000001</v>
      </c>
      <c r="T438">
        <v>1149383</v>
      </c>
      <c r="U438">
        <v>1521067.2</v>
      </c>
      <c r="V438">
        <v>1494334.5</v>
      </c>
      <c r="W438">
        <v>1494334.5</v>
      </c>
      <c r="X438">
        <v>157596.6</v>
      </c>
      <c r="Y438">
        <v>600329.9</v>
      </c>
      <c r="Z438">
        <v>164998.70000000001</v>
      </c>
      <c r="AA438">
        <v>164998.70000000001</v>
      </c>
      <c r="AB438">
        <v>191731.4</v>
      </c>
      <c r="AC438">
        <v>627062.6</v>
      </c>
    </row>
    <row r="439" spans="1:29" x14ac:dyDescent="0.25">
      <c r="A439">
        <v>28</v>
      </c>
      <c r="B439">
        <v>2</v>
      </c>
      <c r="C439">
        <v>1</v>
      </c>
      <c r="D439" t="s">
        <v>35</v>
      </c>
      <c r="E439" t="s">
        <v>333</v>
      </c>
      <c r="F439" t="s">
        <v>328</v>
      </c>
      <c r="G439">
        <v>0.23</v>
      </c>
      <c r="H439">
        <v>0.9</v>
      </c>
      <c r="I439">
        <v>1.47E-2</v>
      </c>
      <c r="J439">
        <v>1.2</v>
      </c>
      <c r="K439">
        <v>0.03</v>
      </c>
      <c r="L439">
        <v>0.15</v>
      </c>
      <c r="M439">
        <v>0.03</v>
      </c>
      <c r="N439">
        <v>0.03</v>
      </c>
      <c r="O439">
        <v>0.03</v>
      </c>
      <c r="P439">
        <v>0.04</v>
      </c>
      <c r="Q439">
        <v>0.04</v>
      </c>
      <c r="R439">
        <v>0.04</v>
      </c>
      <c r="S439">
        <v>0.16</v>
      </c>
      <c r="T439">
        <v>1700000</v>
      </c>
      <c r="U439">
        <v>1206</v>
      </c>
      <c r="V439">
        <v>994000</v>
      </c>
      <c r="W439">
        <v>1206</v>
      </c>
      <c r="X439">
        <v>1206</v>
      </c>
      <c r="Y439">
        <v>1206</v>
      </c>
      <c r="Z439">
        <v>10080</v>
      </c>
      <c r="AA439">
        <v>10080</v>
      </c>
      <c r="AB439">
        <v>10080</v>
      </c>
      <c r="AC439">
        <v>609000</v>
      </c>
    </row>
    <row r="440" spans="1:29" x14ac:dyDescent="0.25">
      <c r="A440">
        <v>28</v>
      </c>
      <c r="B440">
        <v>2</v>
      </c>
      <c r="C440">
        <v>1</v>
      </c>
      <c r="D440" t="s">
        <v>35</v>
      </c>
      <c r="E440" t="s">
        <v>333</v>
      </c>
      <c r="F440" t="s">
        <v>326</v>
      </c>
      <c r="G440">
        <v>0.13</v>
      </c>
      <c r="H440">
        <v>0.91</v>
      </c>
      <c r="I440">
        <v>-999</v>
      </c>
      <c r="J440">
        <v>1.67</v>
      </c>
      <c r="K440">
        <v>0.55789999999999995</v>
      </c>
      <c r="L440">
        <v>-999</v>
      </c>
      <c r="M440">
        <v>-999</v>
      </c>
      <c r="N440">
        <v>-999</v>
      </c>
      <c r="O440">
        <v>-999</v>
      </c>
      <c r="P440">
        <v>-999</v>
      </c>
      <c r="Q440">
        <v>-999</v>
      </c>
      <c r="R440">
        <v>-999</v>
      </c>
      <c r="S440">
        <v>-999</v>
      </c>
      <c r="T440">
        <v>2060500</v>
      </c>
      <c r="U440">
        <v>1712300</v>
      </c>
      <c r="V440">
        <v>-999</v>
      </c>
      <c r="W440">
        <v>-999</v>
      </c>
      <c r="X440">
        <v>-999</v>
      </c>
      <c r="Y440">
        <v>-999</v>
      </c>
      <c r="Z440">
        <v>-999</v>
      </c>
      <c r="AA440">
        <v>-999</v>
      </c>
      <c r="AB440">
        <v>-999</v>
      </c>
      <c r="AC440">
        <v>-999</v>
      </c>
    </row>
    <row r="441" spans="1:29" x14ac:dyDescent="0.25">
      <c r="A441">
        <v>28</v>
      </c>
      <c r="B441">
        <v>3</v>
      </c>
      <c r="C441">
        <v>1</v>
      </c>
      <c r="D441" t="s">
        <v>35</v>
      </c>
      <c r="E441" t="s">
        <v>332</v>
      </c>
      <c r="F441" t="s">
        <v>331</v>
      </c>
      <c r="G441">
        <v>0.8</v>
      </c>
      <c r="H441">
        <v>15</v>
      </c>
      <c r="I441">
        <v>0.75</v>
      </c>
      <c r="J441">
        <v>0.58333299999999999</v>
      </c>
      <c r="K441">
        <v>0.4</v>
      </c>
      <c r="L441">
        <v>285.10000000000002</v>
      </c>
      <c r="M441">
        <v>310.10000000000002</v>
      </c>
      <c r="N441" t="s">
        <v>330</v>
      </c>
    </row>
    <row r="442" spans="1:29" x14ac:dyDescent="0.25">
      <c r="A442">
        <v>28</v>
      </c>
      <c r="B442">
        <v>3</v>
      </c>
      <c r="C442">
        <v>1</v>
      </c>
      <c r="D442" t="s">
        <v>35</v>
      </c>
      <c r="E442" t="s">
        <v>332</v>
      </c>
      <c r="F442" t="s">
        <v>329</v>
      </c>
      <c r="G442">
        <v>0.5484</v>
      </c>
      <c r="H442">
        <v>0.90859999999999996</v>
      </c>
      <c r="I442">
        <v>1.9564999999999999E-2</v>
      </c>
      <c r="J442">
        <v>1.9023890000000001</v>
      </c>
      <c r="K442">
        <v>1.837172</v>
      </c>
      <c r="L442">
        <v>0.40836800000000001</v>
      </c>
      <c r="M442">
        <v>0.40836800000000001</v>
      </c>
      <c r="N442">
        <v>0.11261</v>
      </c>
      <c r="O442">
        <v>0.18663099999999999</v>
      </c>
      <c r="P442">
        <v>0.118154</v>
      </c>
      <c r="Q442">
        <v>0.118154</v>
      </c>
      <c r="R442">
        <v>1.5469580000000001</v>
      </c>
      <c r="S442">
        <v>1.6154360000000001</v>
      </c>
      <c r="T442">
        <v>1149383</v>
      </c>
      <c r="U442">
        <v>1521067.2</v>
      </c>
      <c r="V442">
        <v>1494334.5</v>
      </c>
      <c r="W442">
        <v>1494334.5</v>
      </c>
      <c r="X442">
        <v>157596.6</v>
      </c>
      <c r="Y442">
        <v>600329.9</v>
      </c>
      <c r="Z442">
        <v>164998.70000000001</v>
      </c>
      <c r="AA442">
        <v>164998.70000000001</v>
      </c>
      <c r="AB442">
        <v>191731.4</v>
      </c>
      <c r="AC442">
        <v>627062.6</v>
      </c>
    </row>
    <row r="443" spans="1:29" x14ac:dyDescent="0.25">
      <c r="A443">
        <v>28</v>
      </c>
      <c r="B443">
        <v>3</v>
      </c>
      <c r="C443">
        <v>1</v>
      </c>
      <c r="D443" t="s">
        <v>35</v>
      </c>
      <c r="E443" t="s">
        <v>332</v>
      </c>
      <c r="F443" t="s">
        <v>328</v>
      </c>
      <c r="G443">
        <v>0.23</v>
      </c>
      <c r="H443">
        <v>0.9</v>
      </c>
      <c r="I443">
        <v>1.47E-2</v>
      </c>
      <c r="J443">
        <v>1.2</v>
      </c>
      <c r="K443">
        <v>0.03</v>
      </c>
      <c r="L443">
        <v>0.15</v>
      </c>
      <c r="M443">
        <v>0.03</v>
      </c>
      <c r="N443">
        <v>0.03</v>
      </c>
      <c r="O443">
        <v>0.03</v>
      </c>
      <c r="P443">
        <v>0.04</v>
      </c>
      <c r="Q443">
        <v>0.04</v>
      </c>
      <c r="R443">
        <v>0.04</v>
      </c>
      <c r="S443">
        <v>0.16</v>
      </c>
      <c r="T443">
        <v>1700000</v>
      </c>
      <c r="U443">
        <v>1206</v>
      </c>
      <c r="V443">
        <v>994000</v>
      </c>
      <c r="W443">
        <v>1206</v>
      </c>
      <c r="X443">
        <v>1206</v>
      </c>
      <c r="Y443">
        <v>1206</v>
      </c>
      <c r="Z443">
        <v>10080</v>
      </c>
      <c r="AA443">
        <v>10080</v>
      </c>
      <c r="AB443">
        <v>10080</v>
      </c>
      <c r="AC443">
        <v>609000</v>
      </c>
    </row>
    <row r="444" spans="1:29" x14ac:dyDescent="0.25">
      <c r="A444">
        <v>28</v>
      </c>
      <c r="B444">
        <v>3</v>
      </c>
      <c r="C444">
        <v>1</v>
      </c>
      <c r="D444" t="s">
        <v>35</v>
      </c>
      <c r="E444" t="s">
        <v>332</v>
      </c>
      <c r="F444" t="s">
        <v>326</v>
      </c>
      <c r="G444">
        <v>0.13</v>
      </c>
      <c r="H444">
        <v>0.91</v>
      </c>
      <c r="I444">
        <v>-999</v>
      </c>
      <c r="J444">
        <v>1.67</v>
      </c>
      <c r="K444">
        <v>0.55789999999999995</v>
      </c>
      <c r="L444">
        <v>-999</v>
      </c>
      <c r="M444">
        <v>-999</v>
      </c>
      <c r="N444">
        <v>-999</v>
      </c>
      <c r="O444">
        <v>-999</v>
      </c>
      <c r="P444">
        <v>-999</v>
      </c>
      <c r="Q444">
        <v>-999</v>
      </c>
      <c r="R444">
        <v>-999</v>
      </c>
      <c r="S444">
        <v>-999</v>
      </c>
      <c r="T444">
        <v>2060500</v>
      </c>
      <c r="U444">
        <v>1712300</v>
      </c>
      <c r="V444">
        <v>-999</v>
      </c>
      <c r="W444">
        <v>-999</v>
      </c>
      <c r="X444">
        <v>-999</v>
      </c>
      <c r="Y444">
        <v>-999</v>
      </c>
      <c r="Z444">
        <v>-999</v>
      </c>
      <c r="AA444">
        <v>-999</v>
      </c>
      <c r="AB444">
        <v>-999</v>
      </c>
      <c r="AC444">
        <v>-999</v>
      </c>
    </row>
    <row r="445" spans="1:29" x14ac:dyDescent="0.25">
      <c r="A445">
        <v>28</v>
      </c>
      <c r="B445">
        <v>4</v>
      </c>
      <c r="C445">
        <v>1</v>
      </c>
      <c r="D445" t="s">
        <v>35</v>
      </c>
      <c r="E445" t="s">
        <v>327</v>
      </c>
      <c r="F445" t="s">
        <v>331</v>
      </c>
      <c r="G445">
        <v>0.6</v>
      </c>
      <c r="H445">
        <v>8</v>
      </c>
      <c r="I445">
        <v>0.8</v>
      </c>
      <c r="J445">
        <v>0.875</v>
      </c>
      <c r="K445">
        <v>0.2</v>
      </c>
      <c r="L445">
        <v>285.10000000000002</v>
      </c>
      <c r="M445">
        <v>310.10000000000002</v>
      </c>
      <c r="N445" t="s">
        <v>330</v>
      </c>
    </row>
    <row r="446" spans="1:29" x14ac:dyDescent="0.25">
      <c r="A446">
        <v>28</v>
      </c>
      <c r="B446">
        <v>4</v>
      </c>
      <c r="C446">
        <v>1</v>
      </c>
      <c r="D446" t="s">
        <v>35</v>
      </c>
      <c r="E446" t="s">
        <v>327</v>
      </c>
      <c r="F446" t="s">
        <v>329</v>
      </c>
      <c r="G446">
        <v>0.5484</v>
      </c>
      <c r="H446">
        <v>0.90859999999999996</v>
      </c>
      <c r="I446">
        <v>1.2593E-2</v>
      </c>
      <c r="J446">
        <v>5.1941160000000002</v>
      </c>
      <c r="K446">
        <v>5.1941160000000002</v>
      </c>
      <c r="L446">
        <v>5.1941160000000002</v>
      </c>
      <c r="M446">
        <v>4.8647600000000004</v>
      </c>
      <c r="N446">
        <v>4.8421580000000004</v>
      </c>
      <c r="O446">
        <v>4.8421580000000004</v>
      </c>
      <c r="P446">
        <v>4.8421580000000004</v>
      </c>
      <c r="Q446">
        <v>4.8421580000000004</v>
      </c>
      <c r="R446">
        <v>4.8421580000000004</v>
      </c>
      <c r="S446">
        <v>4.9099659999999998</v>
      </c>
      <c r="T446">
        <v>1143473</v>
      </c>
      <c r="U446">
        <v>1143473</v>
      </c>
      <c r="V446">
        <v>1143473</v>
      </c>
      <c r="W446">
        <v>944028.9</v>
      </c>
      <c r="X446">
        <v>176372.6</v>
      </c>
      <c r="Y446">
        <v>176372.6</v>
      </c>
      <c r="Z446">
        <v>176372.6</v>
      </c>
      <c r="AA446">
        <v>176372.6</v>
      </c>
      <c r="AB446">
        <v>176372.6</v>
      </c>
      <c r="AC446">
        <v>615999</v>
      </c>
    </row>
    <row r="447" spans="1:29" x14ac:dyDescent="0.25">
      <c r="A447">
        <v>28</v>
      </c>
      <c r="B447">
        <v>4</v>
      </c>
      <c r="C447">
        <v>1</v>
      </c>
      <c r="D447" t="s">
        <v>35</v>
      </c>
      <c r="E447" t="s">
        <v>327</v>
      </c>
      <c r="F447" t="s">
        <v>328</v>
      </c>
      <c r="G447">
        <v>0.23</v>
      </c>
      <c r="H447">
        <v>0.9</v>
      </c>
      <c r="I447">
        <v>1.47E-2</v>
      </c>
      <c r="J447">
        <v>1.2</v>
      </c>
      <c r="K447">
        <v>0.03</v>
      </c>
      <c r="L447">
        <v>0.15</v>
      </c>
      <c r="M447">
        <v>0.03</v>
      </c>
      <c r="N447">
        <v>0.03</v>
      </c>
      <c r="O447">
        <v>0.03</v>
      </c>
      <c r="P447">
        <v>0.04</v>
      </c>
      <c r="Q447">
        <v>0.04</v>
      </c>
      <c r="R447">
        <v>0.04</v>
      </c>
      <c r="S447">
        <v>0.16</v>
      </c>
      <c r="T447">
        <v>1700000</v>
      </c>
      <c r="U447">
        <v>1206</v>
      </c>
      <c r="V447">
        <v>994000</v>
      </c>
      <c r="W447">
        <v>1206</v>
      </c>
      <c r="X447">
        <v>1206</v>
      </c>
      <c r="Y447">
        <v>1206</v>
      </c>
      <c r="Z447">
        <v>10080</v>
      </c>
      <c r="AA447">
        <v>10080</v>
      </c>
      <c r="AB447">
        <v>10080</v>
      </c>
      <c r="AC447">
        <v>609000</v>
      </c>
    </row>
    <row r="448" spans="1:29" x14ac:dyDescent="0.25">
      <c r="A448">
        <v>28</v>
      </c>
      <c r="B448">
        <v>4</v>
      </c>
      <c r="C448">
        <v>1</v>
      </c>
      <c r="D448" t="s">
        <v>35</v>
      </c>
      <c r="E448" t="s">
        <v>327</v>
      </c>
      <c r="F448" t="s">
        <v>326</v>
      </c>
      <c r="G448">
        <v>0.13</v>
      </c>
      <c r="H448">
        <v>0.91</v>
      </c>
      <c r="I448">
        <v>-999</v>
      </c>
      <c r="J448">
        <v>0.64</v>
      </c>
      <c r="K448">
        <v>0.36</v>
      </c>
      <c r="L448">
        <v>-999</v>
      </c>
      <c r="M448">
        <v>-999</v>
      </c>
      <c r="N448">
        <v>-999</v>
      </c>
      <c r="O448">
        <v>-999</v>
      </c>
      <c r="P448">
        <v>-999</v>
      </c>
      <c r="Q448">
        <v>-999</v>
      </c>
      <c r="R448">
        <v>-999</v>
      </c>
      <c r="S448">
        <v>-999</v>
      </c>
      <c r="T448">
        <v>1787100</v>
      </c>
      <c r="U448">
        <v>1545600</v>
      </c>
      <c r="V448">
        <v>-999</v>
      </c>
      <c r="W448">
        <v>-999</v>
      </c>
      <c r="X448">
        <v>-999</v>
      </c>
      <c r="Y448">
        <v>-999</v>
      </c>
      <c r="Z448">
        <v>-999</v>
      </c>
      <c r="AA448">
        <v>-999</v>
      </c>
      <c r="AB448">
        <v>-999</v>
      </c>
      <c r="AC448">
        <v>-999</v>
      </c>
    </row>
    <row r="449" spans="1:29" x14ac:dyDescent="0.25">
      <c r="A449">
        <v>29</v>
      </c>
      <c r="B449">
        <v>1</v>
      </c>
      <c r="C449">
        <v>1</v>
      </c>
      <c r="D449" t="s">
        <v>36</v>
      </c>
      <c r="E449" t="s">
        <v>342</v>
      </c>
      <c r="F449" t="s">
        <v>331</v>
      </c>
      <c r="G449">
        <v>0.7</v>
      </c>
      <c r="H449">
        <v>130</v>
      </c>
      <c r="I449">
        <v>5.2</v>
      </c>
      <c r="J449">
        <v>0.125</v>
      </c>
      <c r="K449">
        <v>0.6</v>
      </c>
      <c r="L449">
        <v>292.10000000000002</v>
      </c>
      <c r="M449">
        <v>300.10000000000002</v>
      </c>
      <c r="N449" t="s">
        <v>330</v>
      </c>
    </row>
    <row r="450" spans="1:29" x14ac:dyDescent="0.25">
      <c r="A450">
        <v>29</v>
      </c>
      <c r="B450">
        <v>1</v>
      </c>
      <c r="C450">
        <v>1</v>
      </c>
      <c r="D450" t="s">
        <v>36</v>
      </c>
      <c r="E450" t="s">
        <v>342</v>
      </c>
      <c r="F450" t="s">
        <v>329</v>
      </c>
      <c r="G450">
        <v>0.21659999999999999</v>
      </c>
      <c r="H450">
        <v>0.90080000000000005</v>
      </c>
      <c r="I450">
        <v>3.1833500000000001E-2</v>
      </c>
      <c r="J450">
        <v>1.994192</v>
      </c>
      <c r="K450">
        <v>4.287744</v>
      </c>
      <c r="L450">
        <v>4.2683590000000002</v>
      </c>
      <c r="M450">
        <v>3.2904469999999999</v>
      </c>
      <c r="N450">
        <v>3.0502669999999998</v>
      </c>
      <c r="O450">
        <v>0.75671500000000003</v>
      </c>
      <c r="P450">
        <v>3.0502669999999998</v>
      </c>
      <c r="Q450">
        <v>3.2896510000000001</v>
      </c>
      <c r="R450">
        <v>3.2727659999999998</v>
      </c>
      <c r="S450">
        <v>1.0799989999999999</v>
      </c>
      <c r="T450">
        <v>2118010</v>
      </c>
      <c r="U450">
        <v>2118499.9</v>
      </c>
      <c r="V450">
        <v>2133802</v>
      </c>
      <c r="W450">
        <v>95882.6</v>
      </c>
      <c r="X450">
        <v>777056.1</v>
      </c>
      <c r="Y450">
        <v>776566.2</v>
      </c>
      <c r="Z450">
        <v>777056.1</v>
      </c>
      <c r="AA450">
        <v>134966.39999999999</v>
      </c>
      <c r="AB450">
        <v>121896</v>
      </c>
      <c r="AC450">
        <v>617575.5</v>
      </c>
    </row>
    <row r="451" spans="1:29" x14ac:dyDescent="0.25">
      <c r="A451">
        <v>29</v>
      </c>
      <c r="B451">
        <v>1</v>
      </c>
      <c r="C451">
        <v>1</v>
      </c>
      <c r="D451" t="s">
        <v>36</v>
      </c>
      <c r="E451" t="s">
        <v>342</v>
      </c>
      <c r="F451" t="s">
        <v>328</v>
      </c>
      <c r="G451">
        <v>0.14000000000000001</v>
      </c>
      <c r="H451">
        <v>0.91</v>
      </c>
      <c r="I451">
        <v>2.5999999999999999E-2</v>
      </c>
      <c r="J451">
        <v>1.1499999999999999</v>
      </c>
      <c r="K451">
        <v>0.19</v>
      </c>
      <c r="L451">
        <v>3.5999999999999997E-2</v>
      </c>
      <c r="M451">
        <v>3.5999999999999997E-2</v>
      </c>
      <c r="N451">
        <v>3.5999999999999997E-2</v>
      </c>
      <c r="O451">
        <v>0.7</v>
      </c>
      <c r="P451">
        <v>0.7</v>
      </c>
      <c r="Q451">
        <v>0.7</v>
      </c>
      <c r="R451">
        <v>0.7</v>
      </c>
      <c r="S451">
        <v>0.7</v>
      </c>
      <c r="T451">
        <v>1957200</v>
      </c>
      <c r="U451">
        <v>912000</v>
      </c>
      <c r="V451">
        <v>96600</v>
      </c>
      <c r="W451">
        <v>96600</v>
      </c>
      <c r="X451">
        <v>96600</v>
      </c>
      <c r="Y451">
        <v>840000</v>
      </c>
      <c r="Z451">
        <v>840000</v>
      </c>
      <c r="AA451">
        <v>840000</v>
      </c>
      <c r="AB451">
        <v>840000</v>
      </c>
      <c r="AC451">
        <v>840000</v>
      </c>
    </row>
    <row r="452" spans="1:29" x14ac:dyDescent="0.25">
      <c r="A452">
        <v>29</v>
      </c>
      <c r="B452">
        <v>1</v>
      </c>
      <c r="C452">
        <v>1</v>
      </c>
      <c r="D452" t="s">
        <v>36</v>
      </c>
      <c r="E452" t="s">
        <v>342</v>
      </c>
      <c r="F452" t="s">
        <v>326</v>
      </c>
      <c r="G452">
        <v>0.23</v>
      </c>
      <c r="H452">
        <v>0.88</v>
      </c>
      <c r="I452">
        <v>-999</v>
      </c>
      <c r="J452">
        <v>1.9</v>
      </c>
      <c r="K452">
        <v>0.56000000000000005</v>
      </c>
      <c r="L452">
        <v>0.36</v>
      </c>
      <c r="M452">
        <v>-999</v>
      </c>
      <c r="N452">
        <v>-999</v>
      </c>
      <c r="O452">
        <v>-999</v>
      </c>
      <c r="P452">
        <v>-999</v>
      </c>
      <c r="Q452">
        <v>-999</v>
      </c>
      <c r="R452">
        <v>-999</v>
      </c>
      <c r="S452">
        <v>-999</v>
      </c>
      <c r="T452">
        <v>2100000</v>
      </c>
      <c r="U452">
        <v>1773000</v>
      </c>
      <c r="V452">
        <v>1545600</v>
      </c>
      <c r="W452">
        <v>-999</v>
      </c>
      <c r="X452">
        <v>-999</v>
      </c>
      <c r="Y452">
        <v>-999</v>
      </c>
      <c r="Z452">
        <v>-999</v>
      </c>
      <c r="AA452">
        <v>-999</v>
      </c>
      <c r="AB452">
        <v>-999</v>
      </c>
      <c r="AC452">
        <v>-999</v>
      </c>
    </row>
    <row r="453" spans="1:29" x14ac:dyDescent="0.25">
      <c r="A453">
        <v>29</v>
      </c>
      <c r="B453">
        <v>2</v>
      </c>
      <c r="C453">
        <v>1</v>
      </c>
      <c r="D453" t="s">
        <v>36</v>
      </c>
      <c r="E453" t="s">
        <v>341</v>
      </c>
      <c r="F453" t="s">
        <v>331</v>
      </c>
      <c r="G453">
        <v>0.5</v>
      </c>
      <c r="H453">
        <v>40</v>
      </c>
      <c r="I453">
        <v>1.6</v>
      </c>
      <c r="J453">
        <v>0.25</v>
      </c>
      <c r="K453">
        <v>0.6</v>
      </c>
      <c r="L453">
        <v>290.10000000000002</v>
      </c>
      <c r="M453">
        <v>305.10000000000002</v>
      </c>
      <c r="N453" t="s">
        <v>330</v>
      </c>
    </row>
    <row r="454" spans="1:29" x14ac:dyDescent="0.25">
      <c r="A454">
        <v>29</v>
      </c>
      <c r="B454">
        <v>2</v>
      </c>
      <c r="C454">
        <v>1</v>
      </c>
      <c r="D454" t="s">
        <v>36</v>
      </c>
      <c r="E454" t="s">
        <v>341</v>
      </c>
      <c r="F454" t="s">
        <v>329</v>
      </c>
      <c r="G454">
        <v>0.21659999999999999</v>
      </c>
      <c r="H454">
        <v>0.90080000000000005</v>
      </c>
      <c r="I454">
        <v>3.1833500000000001E-2</v>
      </c>
      <c r="J454">
        <v>1.994192</v>
      </c>
      <c r="K454">
        <v>4.287744</v>
      </c>
      <c r="L454">
        <v>4.2683590000000002</v>
      </c>
      <c r="M454">
        <v>3.2904469999999999</v>
      </c>
      <c r="N454">
        <v>3.0502669999999998</v>
      </c>
      <c r="O454">
        <v>0.75671500000000003</v>
      </c>
      <c r="P454">
        <v>3.0502669999999998</v>
      </c>
      <c r="Q454">
        <v>3.2896510000000001</v>
      </c>
      <c r="R454">
        <v>3.2727659999999998</v>
      </c>
      <c r="S454">
        <v>1.0799989999999999</v>
      </c>
      <c r="T454">
        <v>2118010</v>
      </c>
      <c r="U454">
        <v>2118499.9</v>
      </c>
      <c r="V454">
        <v>2133802</v>
      </c>
      <c r="W454">
        <v>95882.6</v>
      </c>
      <c r="X454">
        <v>777056.1</v>
      </c>
      <c r="Y454">
        <v>776566.2</v>
      </c>
      <c r="Z454">
        <v>777056.1</v>
      </c>
      <c r="AA454">
        <v>134966.39999999999</v>
      </c>
      <c r="AB454">
        <v>121896</v>
      </c>
      <c r="AC454">
        <v>617575.5</v>
      </c>
    </row>
    <row r="455" spans="1:29" x14ac:dyDescent="0.25">
      <c r="A455">
        <v>29</v>
      </c>
      <c r="B455">
        <v>2</v>
      </c>
      <c r="C455">
        <v>1</v>
      </c>
      <c r="D455" t="s">
        <v>36</v>
      </c>
      <c r="E455" t="s">
        <v>341</v>
      </c>
      <c r="F455" t="s">
        <v>328</v>
      </c>
      <c r="G455">
        <v>0.14000000000000001</v>
      </c>
      <c r="H455">
        <v>0.91</v>
      </c>
      <c r="I455">
        <v>2.5999999999999999E-2</v>
      </c>
      <c r="J455">
        <v>1.1499999999999999</v>
      </c>
      <c r="K455">
        <v>0.19</v>
      </c>
      <c r="L455">
        <v>3.5999999999999997E-2</v>
      </c>
      <c r="M455">
        <v>3.5999999999999997E-2</v>
      </c>
      <c r="N455">
        <v>3.5999999999999997E-2</v>
      </c>
      <c r="O455">
        <v>0.7</v>
      </c>
      <c r="P455">
        <v>0.7</v>
      </c>
      <c r="Q455">
        <v>0.7</v>
      </c>
      <c r="R455">
        <v>0.7</v>
      </c>
      <c r="S455">
        <v>0.7</v>
      </c>
      <c r="T455">
        <v>1957200</v>
      </c>
      <c r="U455">
        <v>912000</v>
      </c>
      <c r="V455">
        <v>96600</v>
      </c>
      <c r="W455">
        <v>96600</v>
      </c>
      <c r="X455">
        <v>96600</v>
      </c>
      <c r="Y455">
        <v>840000</v>
      </c>
      <c r="Z455">
        <v>840000</v>
      </c>
      <c r="AA455">
        <v>840000</v>
      </c>
      <c r="AB455">
        <v>840000</v>
      </c>
      <c r="AC455">
        <v>840000</v>
      </c>
    </row>
    <row r="456" spans="1:29" x14ac:dyDescent="0.25">
      <c r="A456">
        <v>29</v>
      </c>
      <c r="B456">
        <v>2</v>
      </c>
      <c r="C456">
        <v>1</v>
      </c>
      <c r="D456" t="s">
        <v>36</v>
      </c>
      <c r="E456" t="s">
        <v>341</v>
      </c>
      <c r="F456" t="s">
        <v>326</v>
      </c>
      <c r="G456">
        <v>0.23</v>
      </c>
      <c r="H456">
        <v>0.88</v>
      </c>
      <c r="I456">
        <v>-999</v>
      </c>
      <c r="J456">
        <v>1.9</v>
      </c>
      <c r="K456">
        <v>0.56000000000000005</v>
      </c>
      <c r="L456">
        <v>0.36</v>
      </c>
      <c r="M456">
        <v>-999</v>
      </c>
      <c r="N456">
        <v>-999</v>
      </c>
      <c r="O456">
        <v>-999</v>
      </c>
      <c r="P456">
        <v>-999</v>
      </c>
      <c r="Q456">
        <v>-999</v>
      </c>
      <c r="R456">
        <v>-999</v>
      </c>
      <c r="S456">
        <v>-999</v>
      </c>
      <c r="T456">
        <v>2100000</v>
      </c>
      <c r="U456">
        <v>1773000</v>
      </c>
      <c r="V456">
        <v>1545600</v>
      </c>
      <c r="W456">
        <v>-999</v>
      </c>
      <c r="X456">
        <v>-999</v>
      </c>
      <c r="Y456">
        <v>-999</v>
      </c>
      <c r="Z456">
        <v>-999</v>
      </c>
      <c r="AA456">
        <v>-999</v>
      </c>
      <c r="AB456">
        <v>-999</v>
      </c>
      <c r="AC456">
        <v>-999</v>
      </c>
    </row>
    <row r="457" spans="1:29" x14ac:dyDescent="0.25">
      <c r="A457">
        <v>29</v>
      </c>
      <c r="B457">
        <v>3</v>
      </c>
      <c r="C457">
        <v>1</v>
      </c>
      <c r="D457" t="s">
        <v>36</v>
      </c>
      <c r="E457" t="s">
        <v>340</v>
      </c>
      <c r="F457" t="s">
        <v>331</v>
      </c>
      <c r="G457">
        <v>0.4</v>
      </c>
      <c r="H457">
        <v>12</v>
      </c>
      <c r="I457">
        <v>0.48</v>
      </c>
      <c r="J457">
        <v>0.55555600000000005</v>
      </c>
      <c r="K457">
        <v>0.55000000000000004</v>
      </c>
      <c r="L457">
        <v>290.10000000000002</v>
      </c>
      <c r="M457">
        <v>305.10000000000002</v>
      </c>
      <c r="N457" t="s">
        <v>330</v>
      </c>
    </row>
    <row r="458" spans="1:29" x14ac:dyDescent="0.25">
      <c r="A458">
        <v>29</v>
      </c>
      <c r="B458">
        <v>3</v>
      </c>
      <c r="C458">
        <v>1</v>
      </c>
      <c r="D458" t="s">
        <v>36</v>
      </c>
      <c r="E458" t="s">
        <v>340</v>
      </c>
      <c r="F458" t="s">
        <v>329</v>
      </c>
      <c r="G458">
        <v>0.21659999999999999</v>
      </c>
      <c r="H458">
        <v>0.90080000000000005</v>
      </c>
      <c r="I458">
        <v>3.1833500000000001E-2</v>
      </c>
      <c r="J458">
        <v>1.994192</v>
      </c>
      <c r="K458">
        <v>4.287744</v>
      </c>
      <c r="L458">
        <v>4.2683590000000002</v>
      </c>
      <c r="M458">
        <v>3.2904469999999999</v>
      </c>
      <c r="N458">
        <v>3.0502669999999998</v>
      </c>
      <c r="O458">
        <v>0.75671500000000003</v>
      </c>
      <c r="P458">
        <v>3.0502669999999998</v>
      </c>
      <c r="Q458">
        <v>3.2896510000000001</v>
      </c>
      <c r="R458">
        <v>3.2727659999999998</v>
      </c>
      <c r="S458">
        <v>1.0799989999999999</v>
      </c>
      <c r="T458">
        <v>2118010</v>
      </c>
      <c r="U458">
        <v>2118499.9</v>
      </c>
      <c r="V458">
        <v>2133802</v>
      </c>
      <c r="W458">
        <v>95882.6</v>
      </c>
      <c r="X458">
        <v>777056.1</v>
      </c>
      <c r="Y458">
        <v>776566.2</v>
      </c>
      <c r="Z458">
        <v>777056.1</v>
      </c>
      <c r="AA458">
        <v>134966.39999999999</v>
      </c>
      <c r="AB458">
        <v>121896</v>
      </c>
      <c r="AC458">
        <v>617575.5</v>
      </c>
    </row>
    <row r="459" spans="1:29" x14ac:dyDescent="0.25">
      <c r="A459">
        <v>29</v>
      </c>
      <c r="B459">
        <v>3</v>
      </c>
      <c r="C459">
        <v>1</v>
      </c>
      <c r="D459" t="s">
        <v>36</v>
      </c>
      <c r="E459" t="s">
        <v>340</v>
      </c>
      <c r="F459" t="s">
        <v>328</v>
      </c>
      <c r="G459">
        <v>0.14000000000000001</v>
      </c>
      <c r="H459">
        <v>0.91</v>
      </c>
      <c r="I459">
        <v>2.5999999999999999E-2</v>
      </c>
      <c r="J459">
        <v>1.1499999999999999</v>
      </c>
      <c r="K459">
        <v>0.19</v>
      </c>
      <c r="L459">
        <v>3.5999999999999997E-2</v>
      </c>
      <c r="M459">
        <v>3.5999999999999997E-2</v>
      </c>
      <c r="N459">
        <v>3.5999999999999997E-2</v>
      </c>
      <c r="O459">
        <v>0.7</v>
      </c>
      <c r="P459">
        <v>0.7</v>
      </c>
      <c r="Q459">
        <v>0.7</v>
      </c>
      <c r="R459">
        <v>0.7</v>
      </c>
      <c r="S459">
        <v>0.7</v>
      </c>
      <c r="T459">
        <v>1957200</v>
      </c>
      <c r="U459">
        <v>912000</v>
      </c>
      <c r="V459">
        <v>96600</v>
      </c>
      <c r="W459">
        <v>96600</v>
      </c>
      <c r="X459">
        <v>96600</v>
      </c>
      <c r="Y459">
        <v>840000</v>
      </c>
      <c r="Z459">
        <v>840000</v>
      </c>
      <c r="AA459">
        <v>840000</v>
      </c>
      <c r="AB459">
        <v>840000</v>
      </c>
      <c r="AC459">
        <v>840000</v>
      </c>
    </row>
    <row r="460" spans="1:29" x14ac:dyDescent="0.25">
      <c r="A460">
        <v>29</v>
      </c>
      <c r="B460">
        <v>3</v>
      </c>
      <c r="C460">
        <v>1</v>
      </c>
      <c r="D460" t="s">
        <v>36</v>
      </c>
      <c r="E460" t="s">
        <v>340</v>
      </c>
      <c r="F460" t="s">
        <v>326</v>
      </c>
      <c r="G460">
        <v>0.13</v>
      </c>
      <c r="H460">
        <v>0.91</v>
      </c>
      <c r="I460">
        <v>-999</v>
      </c>
      <c r="J460">
        <v>1.67</v>
      </c>
      <c r="K460">
        <v>0.55789999999999995</v>
      </c>
      <c r="L460">
        <v>-999</v>
      </c>
      <c r="M460">
        <v>-999</v>
      </c>
      <c r="N460">
        <v>-999</v>
      </c>
      <c r="O460">
        <v>-999</v>
      </c>
      <c r="P460">
        <v>-999</v>
      </c>
      <c r="Q460">
        <v>-999</v>
      </c>
      <c r="R460">
        <v>-999</v>
      </c>
      <c r="S460">
        <v>-999</v>
      </c>
      <c r="T460">
        <v>2060500</v>
      </c>
      <c r="U460">
        <v>1712300</v>
      </c>
      <c r="V460">
        <v>-999</v>
      </c>
      <c r="W460">
        <v>-999</v>
      </c>
      <c r="X460">
        <v>-999</v>
      </c>
      <c r="Y460">
        <v>-999</v>
      </c>
      <c r="Z460">
        <v>-999</v>
      </c>
      <c r="AA460">
        <v>-999</v>
      </c>
      <c r="AB460">
        <v>-999</v>
      </c>
      <c r="AC460">
        <v>-999</v>
      </c>
    </row>
    <row r="461" spans="1:29" x14ac:dyDescent="0.25">
      <c r="A461">
        <v>29</v>
      </c>
      <c r="B461">
        <v>4</v>
      </c>
      <c r="C461">
        <v>1</v>
      </c>
      <c r="D461" t="s">
        <v>36</v>
      </c>
      <c r="E461" t="s">
        <v>339</v>
      </c>
      <c r="F461" t="s">
        <v>331</v>
      </c>
      <c r="G461">
        <v>0.6</v>
      </c>
      <c r="H461">
        <v>8</v>
      </c>
      <c r="I461">
        <v>0.4</v>
      </c>
      <c r="J461">
        <v>0.769231</v>
      </c>
      <c r="K461">
        <v>0.35</v>
      </c>
      <c r="L461">
        <v>290.10000000000002</v>
      </c>
      <c r="M461">
        <v>305.10000000000002</v>
      </c>
      <c r="N461" t="s">
        <v>330</v>
      </c>
    </row>
    <row r="462" spans="1:29" x14ac:dyDescent="0.25">
      <c r="A462">
        <v>29</v>
      </c>
      <c r="B462">
        <v>4</v>
      </c>
      <c r="C462">
        <v>1</v>
      </c>
      <c r="D462" t="s">
        <v>36</v>
      </c>
      <c r="E462" t="s">
        <v>339</v>
      </c>
      <c r="F462" t="s">
        <v>329</v>
      </c>
      <c r="G462">
        <v>0.5484</v>
      </c>
      <c r="H462">
        <v>0.90859999999999996</v>
      </c>
      <c r="I462">
        <v>1.2845000000000001E-2</v>
      </c>
      <c r="J462">
        <v>1.387305</v>
      </c>
      <c r="K462">
        <v>1.387305</v>
      </c>
      <c r="L462">
        <v>0.44925300000000001</v>
      </c>
      <c r="M462">
        <v>0.113307</v>
      </c>
      <c r="N462">
        <v>9.0251999999999999E-2</v>
      </c>
      <c r="O462">
        <v>9.0251999999999999E-2</v>
      </c>
      <c r="P462">
        <v>9.0251999999999999E-2</v>
      </c>
      <c r="Q462">
        <v>9.0251999999999999E-2</v>
      </c>
      <c r="R462">
        <v>1.0283040000000001</v>
      </c>
      <c r="S462">
        <v>1.097469</v>
      </c>
      <c r="T462">
        <v>1153637.8999999999</v>
      </c>
      <c r="U462">
        <v>1153637.8999999999</v>
      </c>
      <c r="V462">
        <v>1112919.8</v>
      </c>
      <c r="W462">
        <v>917388.5</v>
      </c>
      <c r="X462">
        <v>164792.5</v>
      </c>
      <c r="Y462">
        <v>164792.5</v>
      </c>
      <c r="Z462">
        <v>164792.5</v>
      </c>
      <c r="AA462">
        <v>164792.5</v>
      </c>
      <c r="AB462">
        <v>205510.6</v>
      </c>
      <c r="AC462">
        <v>636512.19999999995</v>
      </c>
    </row>
    <row r="463" spans="1:29" x14ac:dyDescent="0.25">
      <c r="A463">
        <v>29</v>
      </c>
      <c r="B463">
        <v>4</v>
      </c>
      <c r="C463">
        <v>1</v>
      </c>
      <c r="D463" t="s">
        <v>36</v>
      </c>
      <c r="E463" t="s">
        <v>339</v>
      </c>
      <c r="F463" t="s">
        <v>328</v>
      </c>
      <c r="G463">
        <v>0.23</v>
      </c>
      <c r="H463">
        <v>0.9</v>
      </c>
      <c r="I463">
        <v>1.47E-2</v>
      </c>
      <c r="J463">
        <v>1.2</v>
      </c>
      <c r="K463">
        <v>0.03</v>
      </c>
      <c r="L463">
        <v>0.15</v>
      </c>
      <c r="M463">
        <v>0.03</v>
      </c>
      <c r="N463">
        <v>0.03</v>
      </c>
      <c r="O463">
        <v>0.03</v>
      </c>
      <c r="P463">
        <v>0.04</v>
      </c>
      <c r="Q463">
        <v>0.04</v>
      </c>
      <c r="R463">
        <v>0.04</v>
      </c>
      <c r="S463">
        <v>0.16</v>
      </c>
      <c r="T463">
        <v>1700000</v>
      </c>
      <c r="U463">
        <v>1206</v>
      </c>
      <c r="V463">
        <v>994000</v>
      </c>
      <c r="W463">
        <v>1206</v>
      </c>
      <c r="X463">
        <v>1206</v>
      </c>
      <c r="Y463">
        <v>1206</v>
      </c>
      <c r="Z463">
        <v>10080</v>
      </c>
      <c r="AA463">
        <v>10080</v>
      </c>
      <c r="AB463">
        <v>10080</v>
      </c>
      <c r="AC463">
        <v>609000</v>
      </c>
    </row>
    <row r="464" spans="1:29" x14ac:dyDescent="0.25">
      <c r="A464">
        <v>29</v>
      </c>
      <c r="B464">
        <v>4</v>
      </c>
      <c r="C464">
        <v>1</v>
      </c>
      <c r="D464" t="s">
        <v>36</v>
      </c>
      <c r="E464" t="s">
        <v>339</v>
      </c>
      <c r="F464" t="s">
        <v>326</v>
      </c>
      <c r="G464">
        <v>0.13</v>
      </c>
      <c r="H464">
        <v>0.91</v>
      </c>
      <c r="I464">
        <v>-999</v>
      </c>
      <c r="J464">
        <v>1.67</v>
      </c>
      <c r="K464">
        <v>0.55789999999999995</v>
      </c>
      <c r="L464">
        <v>-999</v>
      </c>
      <c r="M464">
        <v>-999</v>
      </c>
      <c r="N464">
        <v>-999</v>
      </c>
      <c r="O464">
        <v>-999</v>
      </c>
      <c r="P464">
        <v>-999</v>
      </c>
      <c r="Q464">
        <v>-999</v>
      </c>
      <c r="R464">
        <v>-999</v>
      </c>
      <c r="S464">
        <v>-999</v>
      </c>
      <c r="T464">
        <v>2060500</v>
      </c>
      <c r="U464">
        <v>1712300</v>
      </c>
      <c r="V464">
        <v>-999</v>
      </c>
      <c r="W464">
        <v>-999</v>
      </c>
      <c r="X464">
        <v>-999</v>
      </c>
      <c r="Y464">
        <v>-999</v>
      </c>
      <c r="Z464">
        <v>-999</v>
      </c>
      <c r="AA464">
        <v>-999</v>
      </c>
      <c r="AB464">
        <v>-999</v>
      </c>
      <c r="AC464">
        <v>-999</v>
      </c>
    </row>
    <row r="465" spans="1:29" x14ac:dyDescent="0.25">
      <c r="A465">
        <v>30</v>
      </c>
      <c r="B465">
        <v>1</v>
      </c>
      <c r="C465">
        <v>1</v>
      </c>
      <c r="D465" t="s">
        <v>37</v>
      </c>
      <c r="E465" t="s">
        <v>338</v>
      </c>
      <c r="F465" t="s">
        <v>331</v>
      </c>
      <c r="G465">
        <v>0.7</v>
      </c>
      <c r="H465">
        <v>120</v>
      </c>
      <c r="I465">
        <v>4.8</v>
      </c>
      <c r="J465">
        <v>0.33333299999999999</v>
      </c>
      <c r="K465">
        <v>0.7</v>
      </c>
      <c r="L465">
        <v>292.10000000000002</v>
      </c>
      <c r="M465">
        <v>305.10000000000002</v>
      </c>
      <c r="N465" t="s">
        <v>330</v>
      </c>
    </row>
    <row r="466" spans="1:29" x14ac:dyDescent="0.25">
      <c r="A466">
        <v>30</v>
      </c>
      <c r="B466">
        <v>1</v>
      </c>
      <c r="C466">
        <v>1</v>
      </c>
      <c r="D466" t="s">
        <v>37</v>
      </c>
      <c r="E466" t="s">
        <v>338</v>
      </c>
      <c r="F466" t="s">
        <v>329</v>
      </c>
      <c r="G466">
        <v>0.21659999999999999</v>
      </c>
      <c r="H466">
        <v>0.90080000000000005</v>
      </c>
      <c r="I466">
        <v>3.1833500000000001E-2</v>
      </c>
      <c r="J466">
        <v>1.994192</v>
      </c>
      <c r="K466">
        <v>4.287744</v>
      </c>
      <c r="L466">
        <v>4.2683590000000002</v>
      </c>
      <c r="M466">
        <v>3.2904469999999999</v>
      </c>
      <c r="N466">
        <v>3.0502669999999998</v>
      </c>
      <c r="O466">
        <v>0.75671500000000003</v>
      </c>
      <c r="P466">
        <v>3.0502669999999998</v>
      </c>
      <c r="Q466">
        <v>3.2896510000000001</v>
      </c>
      <c r="R466">
        <v>3.2727659999999998</v>
      </c>
      <c r="S466">
        <v>1.0799989999999999</v>
      </c>
      <c r="T466">
        <v>2118010</v>
      </c>
      <c r="U466">
        <v>2118499.9</v>
      </c>
      <c r="V466">
        <v>2133802</v>
      </c>
      <c r="W466">
        <v>95882.6</v>
      </c>
      <c r="X466">
        <v>777056.1</v>
      </c>
      <c r="Y466">
        <v>776566.2</v>
      </c>
      <c r="Z466">
        <v>777056.1</v>
      </c>
      <c r="AA466">
        <v>134966.39999999999</v>
      </c>
      <c r="AB466">
        <v>121896</v>
      </c>
      <c r="AC466">
        <v>617575.5</v>
      </c>
    </row>
    <row r="467" spans="1:29" x14ac:dyDescent="0.25">
      <c r="A467">
        <v>30</v>
      </c>
      <c r="B467">
        <v>1</v>
      </c>
      <c r="C467">
        <v>1</v>
      </c>
      <c r="D467" t="s">
        <v>37</v>
      </c>
      <c r="E467" t="s">
        <v>338</v>
      </c>
      <c r="F467" t="s">
        <v>328</v>
      </c>
      <c r="G467">
        <v>0.14000000000000001</v>
      </c>
      <c r="H467">
        <v>0.91</v>
      </c>
      <c r="I467">
        <v>2.5999999999999999E-2</v>
      </c>
      <c r="J467">
        <v>1.1499999999999999</v>
      </c>
      <c r="K467">
        <v>0.19</v>
      </c>
      <c r="L467">
        <v>3.5999999999999997E-2</v>
      </c>
      <c r="M467">
        <v>3.5999999999999997E-2</v>
      </c>
      <c r="N467">
        <v>3.5999999999999997E-2</v>
      </c>
      <c r="O467">
        <v>0.7</v>
      </c>
      <c r="P467">
        <v>0.7</v>
      </c>
      <c r="Q467">
        <v>0.7</v>
      </c>
      <c r="R467">
        <v>0.7</v>
      </c>
      <c r="S467">
        <v>0.7</v>
      </c>
      <c r="T467">
        <v>1957200</v>
      </c>
      <c r="U467">
        <v>912000</v>
      </c>
      <c r="V467">
        <v>96600</v>
      </c>
      <c r="W467">
        <v>96600</v>
      </c>
      <c r="X467">
        <v>96600</v>
      </c>
      <c r="Y467">
        <v>840000</v>
      </c>
      <c r="Z467">
        <v>840000</v>
      </c>
      <c r="AA467">
        <v>840000</v>
      </c>
      <c r="AB467">
        <v>840000</v>
      </c>
      <c r="AC467">
        <v>840000</v>
      </c>
    </row>
    <row r="468" spans="1:29" x14ac:dyDescent="0.25">
      <c r="A468">
        <v>30</v>
      </c>
      <c r="B468">
        <v>1</v>
      </c>
      <c r="C468">
        <v>1</v>
      </c>
      <c r="D468" t="s">
        <v>37</v>
      </c>
      <c r="E468" t="s">
        <v>338</v>
      </c>
      <c r="F468" t="s">
        <v>326</v>
      </c>
      <c r="G468">
        <v>0.23</v>
      </c>
      <c r="H468">
        <v>0.88</v>
      </c>
      <c r="I468">
        <v>-999</v>
      </c>
      <c r="J468">
        <v>1.9</v>
      </c>
      <c r="K468">
        <v>0.56000000000000005</v>
      </c>
      <c r="L468">
        <v>0.36</v>
      </c>
      <c r="M468">
        <v>-999</v>
      </c>
      <c r="N468">
        <v>-999</v>
      </c>
      <c r="O468">
        <v>-999</v>
      </c>
      <c r="P468">
        <v>-999</v>
      </c>
      <c r="Q468">
        <v>-999</v>
      </c>
      <c r="R468">
        <v>-999</v>
      </c>
      <c r="S468">
        <v>-999</v>
      </c>
      <c r="T468">
        <v>2100000</v>
      </c>
      <c r="U468">
        <v>1773000</v>
      </c>
      <c r="V468">
        <v>1545600</v>
      </c>
      <c r="W468">
        <v>-999</v>
      </c>
      <c r="X468">
        <v>-999</v>
      </c>
      <c r="Y468">
        <v>-999</v>
      </c>
      <c r="Z468">
        <v>-999</v>
      </c>
      <c r="AA468">
        <v>-999</v>
      </c>
      <c r="AB468">
        <v>-999</v>
      </c>
      <c r="AC468">
        <v>-999</v>
      </c>
    </row>
    <row r="469" spans="1:29" x14ac:dyDescent="0.25">
      <c r="A469">
        <v>30</v>
      </c>
      <c r="B469">
        <v>2</v>
      </c>
      <c r="C469">
        <v>1</v>
      </c>
      <c r="D469" t="s">
        <v>37</v>
      </c>
      <c r="E469" t="s">
        <v>337</v>
      </c>
      <c r="F469" t="s">
        <v>331</v>
      </c>
      <c r="G469">
        <v>0.5</v>
      </c>
      <c r="H469">
        <v>40</v>
      </c>
      <c r="I469">
        <v>1.6</v>
      </c>
      <c r="J469">
        <v>0.33333299999999999</v>
      </c>
      <c r="K469">
        <v>0.7</v>
      </c>
      <c r="L469">
        <v>285.10000000000002</v>
      </c>
      <c r="M469">
        <v>373.1</v>
      </c>
      <c r="N469" t="s">
        <v>330</v>
      </c>
    </row>
    <row r="470" spans="1:29" x14ac:dyDescent="0.25">
      <c r="A470">
        <v>30</v>
      </c>
      <c r="B470">
        <v>2</v>
      </c>
      <c r="C470">
        <v>1</v>
      </c>
      <c r="D470" t="s">
        <v>37</v>
      </c>
      <c r="E470" t="s">
        <v>337</v>
      </c>
      <c r="F470" t="s">
        <v>329</v>
      </c>
      <c r="G470">
        <v>0.21659999999999999</v>
      </c>
      <c r="H470">
        <v>0.90080000000000005</v>
      </c>
      <c r="I470">
        <v>3.1662750000000003E-2</v>
      </c>
      <c r="J470">
        <v>4.2608280000000001</v>
      </c>
      <c r="K470">
        <v>9.9183280000000007</v>
      </c>
      <c r="L470">
        <v>9.8990460000000002</v>
      </c>
      <c r="M470">
        <v>9.816236</v>
      </c>
      <c r="N470">
        <v>9.5773449999999993</v>
      </c>
      <c r="O470">
        <v>3.8919809999999999</v>
      </c>
      <c r="P470">
        <v>9.5773449999999993</v>
      </c>
      <c r="Q470">
        <v>9.8154439999999994</v>
      </c>
      <c r="R470">
        <v>8.9087940000000003</v>
      </c>
      <c r="S470">
        <v>3.3515389999999998</v>
      </c>
      <c r="T470">
        <v>2120156.9</v>
      </c>
      <c r="U470">
        <v>2120355.5</v>
      </c>
      <c r="V470">
        <v>2135740.1</v>
      </c>
      <c r="W470">
        <v>98787</v>
      </c>
      <c r="X470">
        <v>783633.9</v>
      </c>
      <c r="Y470">
        <v>783217.7</v>
      </c>
      <c r="Z470">
        <v>783633.9</v>
      </c>
      <c r="AA470">
        <v>138081.60000000001</v>
      </c>
      <c r="AB470">
        <v>112984.4</v>
      </c>
      <c r="AC470">
        <v>611630.9</v>
      </c>
    </row>
    <row r="471" spans="1:29" x14ac:dyDescent="0.25">
      <c r="A471">
        <v>30</v>
      </c>
      <c r="B471">
        <v>2</v>
      </c>
      <c r="C471">
        <v>1</v>
      </c>
      <c r="D471" t="s">
        <v>37</v>
      </c>
      <c r="E471" t="s">
        <v>337</v>
      </c>
      <c r="F471" t="s">
        <v>328</v>
      </c>
      <c r="G471">
        <v>0.35</v>
      </c>
      <c r="H471">
        <v>0.92</v>
      </c>
      <c r="I471">
        <v>1.49E-2</v>
      </c>
      <c r="J471">
        <v>1.44</v>
      </c>
      <c r="K471">
        <v>0.94750000000000001</v>
      </c>
      <c r="L471">
        <v>3.5999999999999997E-2</v>
      </c>
      <c r="M471">
        <v>3.5999999999999997E-2</v>
      </c>
      <c r="N471">
        <v>3.5999999999999997E-2</v>
      </c>
      <c r="O471">
        <v>3.5999999999999997E-2</v>
      </c>
      <c r="P471">
        <v>3.5999999999999997E-2</v>
      </c>
      <c r="Q471">
        <v>3.5999999999999997E-2</v>
      </c>
      <c r="R471">
        <v>3.5999999999999997E-2</v>
      </c>
      <c r="S471">
        <v>0.15</v>
      </c>
      <c r="T471">
        <v>1478400</v>
      </c>
      <c r="U471">
        <v>1683412.5</v>
      </c>
      <c r="V471">
        <v>96600</v>
      </c>
      <c r="W471">
        <v>96600</v>
      </c>
      <c r="X471">
        <v>96600</v>
      </c>
      <c r="Y471">
        <v>96600</v>
      </c>
      <c r="Z471">
        <v>96600</v>
      </c>
      <c r="AA471">
        <v>96600</v>
      </c>
      <c r="AB471">
        <v>96600</v>
      </c>
      <c r="AC471">
        <v>994000</v>
      </c>
    </row>
    <row r="472" spans="1:29" x14ac:dyDescent="0.25">
      <c r="A472">
        <v>30</v>
      </c>
      <c r="B472">
        <v>2</v>
      </c>
      <c r="C472">
        <v>1</v>
      </c>
      <c r="D472" t="s">
        <v>37</v>
      </c>
      <c r="E472" t="s">
        <v>337</v>
      </c>
      <c r="F472" t="s">
        <v>326</v>
      </c>
      <c r="G472">
        <v>0.23</v>
      </c>
      <c r="H472">
        <v>0.88</v>
      </c>
      <c r="I472">
        <v>-999</v>
      </c>
      <c r="J472">
        <v>1.9</v>
      </c>
      <c r="K472">
        <v>0.56000000000000005</v>
      </c>
      <c r="L472">
        <v>0.36</v>
      </c>
      <c r="M472">
        <v>-999</v>
      </c>
      <c r="N472">
        <v>-999</v>
      </c>
      <c r="O472">
        <v>-999</v>
      </c>
      <c r="P472">
        <v>-999</v>
      </c>
      <c r="Q472">
        <v>-999</v>
      </c>
      <c r="R472">
        <v>-999</v>
      </c>
      <c r="S472">
        <v>-999</v>
      </c>
      <c r="T472">
        <v>2100000</v>
      </c>
      <c r="U472">
        <v>1773000</v>
      </c>
      <c r="V472">
        <v>1545600</v>
      </c>
      <c r="W472">
        <v>-999</v>
      </c>
      <c r="X472">
        <v>-999</v>
      </c>
      <c r="Y472">
        <v>-999</v>
      </c>
      <c r="Z472">
        <v>-999</v>
      </c>
      <c r="AA472">
        <v>-999</v>
      </c>
      <c r="AB472">
        <v>-999</v>
      </c>
      <c r="AC472">
        <v>-999</v>
      </c>
    </row>
    <row r="473" spans="1:29" x14ac:dyDescent="0.25">
      <c r="A473">
        <v>30</v>
      </c>
      <c r="B473">
        <v>3</v>
      </c>
      <c r="C473">
        <v>1</v>
      </c>
      <c r="D473" t="s">
        <v>37</v>
      </c>
      <c r="E473" t="s">
        <v>336</v>
      </c>
      <c r="F473" t="s">
        <v>331</v>
      </c>
      <c r="G473">
        <v>0.5</v>
      </c>
      <c r="H473">
        <v>12</v>
      </c>
      <c r="I473">
        <v>0.6</v>
      </c>
      <c r="J473">
        <v>0.5</v>
      </c>
      <c r="K473">
        <v>0.6</v>
      </c>
      <c r="L473">
        <v>285.10000000000002</v>
      </c>
      <c r="M473">
        <v>373.1</v>
      </c>
      <c r="N473" t="s">
        <v>330</v>
      </c>
    </row>
    <row r="474" spans="1:29" x14ac:dyDescent="0.25">
      <c r="A474">
        <v>30</v>
      </c>
      <c r="B474">
        <v>3</v>
      </c>
      <c r="C474">
        <v>1</v>
      </c>
      <c r="D474" t="s">
        <v>37</v>
      </c>
      <c r="E474" t="s">
        <v>336</v>
      </c>
      <c r="F474" t="s">
        <v>329</v>
      </c>
      <c r="G474">
        <v>0.53920000000000001</v>
      </c>
      <c r="H474">
        <v>0.90959999999999996</v>
      </c>
      <c r="I474">
        <v>2.0079E-2</v>
      </c>
      <c r="J474">
        <v>8.5045490000000008</v>
      </c>
      <c r="K474">
        <v>15.847038</v>
      </c>
      <c r="L474">
        <v>15.847038</v>
      </c>
      <c r="M474">
        <v>15.847038</v>
      </c>
      <c r="N474">
        <v>15.847038</v>
      </c>
      <c r="O474">
        <v>15.847038</v>
      </c>
      <c r="P474">
        <v>15.847038</v>
      </c>
      <c r="Q474">
        <v>15.847038</v>
      </c>
      <c r="R474">
        <v>15.323795</v>
      </c>
      <c r="S474">
        <v>8.2218370000000007</v>
      </c>
      <c r="T474">
        <v>1143967.3</v>
      </c>
      <c r="U474">
        <v>785960.3</v>
      </c>
      <c r="V474">
        <v>785960.3</v>
      </c>
      <c r="W474">
        <v>785960.3</v>
      </c>
      <c r="X474">
        <v>785960.3</v>
      </c>
      <c r="Y474">
        <v>785960.3</v>
      </c>
      <c r="Z474">
        <v>785960.3</v>
      </c>
      <c r="AA474">
        <v>785960.3</v>
      </c>
      <c r="AB474">
        <v>199263.6</v>
      </c>
      <c r="AC474">
        <v>613811.4</v>
      </c>
    </row>
    <row r="475" spans="1:29" x14ac:dyDescent="0.25">
      <c r="A475">
        <v>30</v>
      </c>
      <c r="B475">
        <v>3</v>
      </c>
      <c r="C475">
        <v>1</v>
      </c>
      <c r="D475" t="s">
        <v>37</v>
      </c>
      <c r="E475" t="s">
        <v>336</v>
      </c>
      <c r="F475" t="s">
        <v>328</v>
      </c>
      <c r="G475">
        <v>0.61</v>
      </c>
      <c r="H475">
        <v>0.04</v>
      </c>
      <c r="I475">
        <v>1.18E-2</v>
      </c>
      <c r="J475">
        <v>45</v>
      </c>
      <c r="K475">
        <v>0.04</v>
      </c>
      <c r="L475">
        <v>0.04</v>
      </c>
      <c r="M475">
        <v>0.04</v>
      </c>
      <c r="N475">
        <v>0.04</v>
      </c>
      <c r="O475">
        <v>0.04</v>
      </c>
      <c r="P475">
        <v>0.04</v>
      </c>
      <c r="Q475">
        <v>0.04</v>
      </c>
      <c r="R475">
        <v>0.03</v>
      </c>
      <c r="S475">
        <v>45</v>
      </c>
      <c r="T475">
        <v>3744000</v>
      </c>
      <c r="U475">
        <v>10080</v>
      </c>
      <c r="V475">
        <v>10080</v>
      </c>
      <c r="W475">
        <v>10080</v>
      </c>
      <c r="X475">
        <v>10080</v>
      </c>
      <c r="Y475">
        <v>10080</v>
      </c>
      <c r="Z475">
        <v>10080</v>
      </c>
      <c r="AA475">
        <v>10080</v>
      </c>
      <c r="AB475">
        <v>1206</v>
      </c>
      <c r="AC475">
        <v>3744000</v>
      </c>
    </row>
    <row r="476" spans="1:29" x14ac:dyDescent="0.25">
      <c r="A476">
        <v>30</v>
      </c>
      <c r="B476">
        <v>3</v>
      </c>
      <c r="C476">
        <v>1</v>
      </c>
      <c r="D476" t="s">
        <v>37</v>
      </c>
      <c r="E476" t="s">
        <v>336</v>
      </c>
      <c r="F476" t="s">
        <v>326</v>
      </c>
      <c r="G476">
        <v>0.13</v>
      </c>
      <c r="H476">
        <v>0.91</v>
      </c>
      <c r="I476">
        <v>-999</v>
      </c>
      <c r="J476">
        <v>0.64</v>
      </c>
      <c r="K476">
        <v>0.36</v>
      </c>
      <c r="L476">
        <v>-999</v>
      </c>
      <c r="M476">
        <v>-999</v>
      </c>
      <c r="N476">
        <v>-999</v>
      </c>
      <c r="O476">
        <v>-999</v>
      </c>
      <c r="P476">
        <v>-999</v>
      </c>
      <c r="Q476">
        <v>-999</v>
      </c>
      <c r="R476">
        <v>-999</v>
      </c>
      <c r="S476">
        <v>-999</v>
      </c>
      <c r="T476">
        <v>1787100</v>
      </c>
      <c r="U476">
        <v>1545600</v>
      </c>
      <c r="V476">
        <v>-999</v>
      </c>
      <c r="W476">
        <v>-999</v>
      </c>
      <c r="X476">
        <v>-999</v>
      </c>
      <c r="Y476">
        <v>-999</v>
      </c>
      <c r="Z476">
        <v>-999</v>
      </c>
      <c r="AA476">
        <v>-999</v>
      </c>
      <c r="AB476">
        <v>-999</v>
      </c>
      <c r="AC476">
        <v>-999</v>
      </c>
    </row>
    <row r="477" spans="1:29" x14ac:dyDescent="0.25">
      <c r="A477">
        <v>30</v>
      </c>
      <c r="B477">
        <v>4</v>
      </c>
      <c r="C477">
        <v>1</v>
      </c>
      <c r="D477" t="s">
        <v>37</v>
      </c>
      <c r="E477" t="s">
        <v>335</v>
      </c>
      <c r="F477" t="s">
        <v>331</v>
      </c>
      <c r="G477">
        <v>0.5</v>
      </c>
      <c r="H477">
        <v>8</v>
      </c>
      <c r="I477">
        <v>0.53300000000000003</v>
      </c>
      <c r="J477">
        <v>0.78571400000000002</v>
      </c>
      <c r="K477">
        <v>0.3</v>
      </c>
      <c r="L477">
        <v>285.10000000000002</v>
      </c>
      <c r="M477">
        <v>373.1</v>
      </c>
      <c r="N477" t="s">
        <v>330</v>
      </c>
    </row>
    <row r="478" spans="1:29" x14ac:dyDescent="0.25">
      <c r="A478">
        <v>30</v>
      </c>
      <c r="B478">
        <v>4</v>
      </c>
      <c r="C478">
        <v>1</v>
      </c>
      <c r="D478" t="s">
        <v>37</v>
      </c>
      <c r="E478" t="s">
        <v>335</v>
      </c>
      <c r="F478" t="s">
        <v>329</v>
      </c>
      <c r="G478">
        <v>0.33239999999999997</v>
      </c>
      <c r="H478">
        <v>0.85260000000000002</v>
      </c>
      <c r="I478">
        <v>1.0113E-2</v>
      </c>
      <c r="J478">
        <v>3.9506570000000001</v>
      </c>
      <c r="K478">
        <v>3.8901409999999998</v>
      </c>
      <c r="L478">
        <v>3.9182950000000001</v>
      </c>
      <c r="M478">
        <v>3.895642</v>
      </c>
      <c r="N478">
        <v>3.9636019999999998</v>
      </c>
      <c r="O478">
        <v>3.9636019999999998</v>
      </c>
      <c r="P478">
        <v>3.9636019999999998</v>
      </c>
      <c r="Q478">
        <v>3.9636019999999998</v>
      </c>
      <c r="R478">
        <v>3.9636019999999998</v>
      </c>
      <c r="S478">
        <v>3.9636019999999998</v>
      </c>
      <c r="T478">
        <v>1049338.1000000001</v>
      </c>
      <c r="U478">
        <v>171606.5</v>
      </c>
      <c r="V478">
        <v>945016.9</v>
      </c>
      <c r="W478">
        <v>179065.1</v>
      </c>
      <c r="X478">
        <v>617715.4</v>
      </c>
      <c r="Y478">
        <v>617715.4</v>
      </c>
      <c r="Z478">
        <v>617715.4</v>
      </c>
      <c r="AA478">
        <v>617715.4</v>
      </c>
      <c r="AB478">
        <v>617715.4</v>
      </c>
      <c r="AC478">
        <v>617715.4</v>
      </c>
    </row>
    <row r="479" spans="1:29" x14ac:dyDescent="0.25">
      <c r="A479">
        <v>30</v>
      </c>
      <c r="B479">
        <v>4</v>
      </c>
      <c r="C479">
        <v>1</v>
      </c>
      <c r="D479" t="s">
        <v>37</v>
      </c>
      <c r="E479" t="s">
        <v>335</v>
      </c>
      <c r="F479" t="s">
        <v>328</v>
      </c>
      <c r="G479">
        <v>0.61</v>
      </c>
      <c r="H479">
        <v>0.04</v>
      </c>
      <c r="I479">
        <v>1.18E-2</v>
      </c>
      <c r="J479">
        <v>45</v>
      </c>
      <c r="K479">
        <v>0.04</v>
      </c>
      <c r="L479">
        <v>0.04</v>
      </c>
      <c r="M479">
        <v>0.04</v>
      </c>
      <c r="N479">
        <v>0.04</v>
      </c>
      <c r="O479">
        <v>0.04</v>
      </c>
      <c r="P479">
        <v>0.04</v>
      </c>
      <c r="Q479">
        <v>0.04</v>
      </c>
      <c r="R479">
        <v>0.03</v>
      </c>
      <c r="S479">
        <v>45</v>
      </c>
      <c r="T479">
        <v>3744000</v>
      </c>
      <c r="U479">
        <v>10080</v>
      </c>
      <c r="V479">
        <v>10080</v>
      </c>
      <c r="W479">
        <v>10080</v>
      </c>
      <c r="X479">
        <v>10080</v>
      </c>
      <c r="Y479">
        <v>10080</v>
      </c>
      <c r="Z479">
        <v>10080</v>
      </c>
      <c r="AA479">
        <v>10080</v>
      </c>
      <c r="AB479">
        <v>1206</v>
      </c>
      <c r="AC479">
        <v>3744000</v>
      </c>
    </row>
    <row r="480" spans="1:29" x14ac:dyDescent="0.25">
      <c r="A480">
        <v>30</v>
      </c>
      <c r="B480">
        <v>4</v>
      </c>
      <c r="C480">
        <v>1</v>
      </c>
      <c r="D480" t="s">
        <v>37</v>
      </c>
      <c r="E480" t="s">
        <v>335</v>
      </c>
      <c r="F480" t="s">
        <v>326</v>
      </c>
      <c r="G480">
        <v>0.72</v>
      </c>
      <c r="H480">
        <v>0.28000000000000003</v>
      </c>
      <c r="I480">
        <v>-999</v>
      </c>
      <c r="J480">
        <v>0.36</v>
      </c>
      <c r="K480">
        <v>0.36</v>
      </c>
      <c r="L480">
        <v>-999</v>
      </c>
      <c r="M480">
        <v>-999</v>
      </c>
      <c r="N480">
        <v>-999</v>
      </c>
      <c r="O480">
        <v>-999</v>
      </c>
      <c r="P480">
        <v>-999</v>
      </c>
      <c r="Q480">
        <v>-999</v>
      </c>
      <c r="R480">
        <v>-999</v>
      </c>
      <c r="S480">
        <v>-999</v>
      </c>
      <c r="T480">
        <v>1545600</v>
      </c>
      <c r="U480">
        <v>1545600</v>
      </c>
      <c r="V480">
        <v>-999</v>
      </c>
      <c r="W480">
        <v>-999</v>
      </c>
      <c r="X480">
        <v>-999</v>
      </c>
      <c r="Y480">
        <v>-999</v>
      </c>
      <c r="Z480">
        <v>-999</v>
      </c>
      <c r="AA480">
        <v>-999</v>
      </c>
      <c r="AB480">
        <v>-999</v>
      </c>
      <c r="AC480">
        <v>-999</v>
      </c>
    </row>
    <row r="481" spans="1:29" x14ac:dyDescent="0.25">
      <c r="A481">
        <v>31</v>
      </c>
      <c r="B481">
        <v>1</v>
      </c>
      <c r="C481">
        <v>1</v>
      </c>
      <c r="D481" t="s">
        <v>38</v>
      </c>
      <c r="E481" t="s">
        <v>338</v>
      </c>
      <c r="F481" t="s">
        <v>331</v>
      </c>
      <c r="G481">
        <v>0.7</v>
      </c>
      <c r="H481">
        <v>120</v>
      </c>
      <c r="I481">
        <v>4.8</v>
      </c>
      <c r="J481">
        <v>0.16666700000000001</v>
      </c>
      <c r="K481">
        <v>0.7</v>
      </c>
      <c r="L481">
        <v>290.10000000000002</v>
      </c>
      <c r="M481">
        <v>310.10000000000002</v>
      </c>
      <c r="N481" t="s">
        <v>330</v>
      </c>
    </row>
    <row r="482" spans="1:29" x14ac:dyDescent="0.25">
      <c r="A482">
        <v>31</v>
      </c>
      <c r="B482">
        <v>1</v>
      </c>
      <c r="C482">
        <v>1</v>
      </c>
      <c r="D482" t="s">
        <v>38</v>
      </c>
      <c r="E482" t="s">
        <v>338</v>
      </c>
      <c r="F482" t="s">
        <v>329</v>
      </c>
      <c r="G482">
        <v>0.21659999999999999</v>
      </c>
      <c r="H482">
        <v>0.90080000000000005</v>
      </c>
      <c r="I482">
        <v>3.1833500000000001E-2</v>
      </c>
      <c r="J482">
        <v>1.994192</v>
      </c>
      <c r="K482">
        <v>4.287744</v>
      </c>
      <c r="L482">
        <v>4.2683590000000002</v>
      </c>
      <c r="M482">
        <v>3.2904469999999999</v>
      </c>
      <c r="N482">
        <v>3.0502669999999998</v>
      </c>
      <c r="O482">
        <v>0.75671500000000003</v>
      </c>
      <c r="P482">
        <v>3.0502669999999998</v>
      </c>
      <c r="Q482">
        <v>3.2896510000000001</v>
      </c>
      <c r="R482">
        <v>3.2727659999999998</v>
      </c>
      <c r="S482">
        <v>1.0799989999999999</v>
      </c>
      <c r="T482">
        <v>2118010</v>
      </c>
      <c r="U482">
        <v>2118499.9</v>
      </c>
      <c r="V482">
        <v>2133802</v>
      </c>
      <c r="W482">
        <v>95882.6</v>
      </c>
      <c r="X482">
        <v>777056.1</v>
      </c>
      <c r="Y482">
        <v>776566.2</v>
      </c>
      <c r="Z482">
        <v>777056.1</v>
      </c>
      <c r="AA482">
        <v>134966.39999999999</v>
      </c>
      <c r="AB482">
        <v>121896</v>
      </c>
      <c r="AC482">
        <v>617575.5</v>
      </c>
    </row>
    <row r="483" spans="1:29" x14ac:dyDescent="0.25">
      <c r="A483">
        <v>31</v>
      </c>
      <c r="B483">
        <v>1</v>
      </c>
      <c r="C483">
        <v>1</v>
      </c>
      <c r="D483" t="s">
        <v>38</v>
      </c>
      <c r="E483" t="s">
        <v>338</v>
      </c>
      <c r="F483" t="s">
        <v>328</v>
      </c>
      <c r="G483">
        <v>0.14000000000000001</v>
      </c>
      <c r="H483">
        <v>0.91</v>
      </c>
      <c r="I483">
        <v>2.5999999999999999E-2</v>
      </c>
      <c r="J483">
        <v>1.1499999999999999</v>
      </c>
      <c r="K483">
        <v>0.19</v>
      </c>
      <c r="L483">
        <v>3.5999999999999997E-2</v>
      </c>
      <c r="M483">
        <v>3.5999999999999997E-2</v>
      </c>
      <c r="N483">
        <v>3.5999999999999997E-2</v>
      </c>
      <c r="O483">
        <v>0.7</v>
      </c>
      <c r="P483">
        <v>0.7</v>
      </c>
      <c r="Q483">
        <v>0.7</v>
      </c>
      <c r="R483">
        <v>0.7</v>
      </c>
      <c r="S483">
        <v>0.7</v>
      </c>
      <c r="T483">
        <v>1957200</v>
      </c>
      <c r="U483">
        <v>912000</v>
      </c>
      <c r="V483">
        <v>96600</v>
      </c>
      <c r="W483">
        <v>96600</v>
      </c>
      <c r="X483">
        <v>96600</v>
      </c>
      <c r="Y483">
        <v>840000</v>
      </c>
      <c r="Z483">
        <v>840000</v>
      </c>
      <c r="AA483">
        <v>840000</v>
      </c>
      <c r="AB483">
        <v>840000</v>
      </c>
      <c r="AC483">
        <v>840000</v>
      </c>
    </row>
    <row r="484" spans="1:29" x14ac:dyDescent="0.25">
      <c r="A484">
        <v>31</v>
      </c>
      <c r="B484">
        <v>1</v>
      </c>
      <c r="C484">
        <v>1</v>
      </c>
      <c r="D484" t="s">
        <v>38</v>
      </c>
      <c r="E484" t="s">
        <v>338</v>
      </c>
      <c r="F484" t="s">
        <v>326</v>
      </c>
      <c r="G484">
        <v>0.23</v>
      </c>
      <c r="H484">
        <v>0.88</v>
      </c>
      <c r="I484">
        <v>-999</v>
      </c>
      <c r="J484">
        <v>1.9</v>
      </c>
      <c r="K484">
        <v>0.56000000000000005</v>
      </c>
      <c r="L484">
        <v>0.36</v>
      </c>
      <c r="M484">
        <v>-999</v>
      </c>
      <c r="N484">
        <v>-999</v>
      </c>
      <c r="O484">
        <v>-999</v>
      </c>
      <c r="P484">
        <v>-999</v>
      </c>
      <c r="Q484">
        <v>-999</v>
      </c>
      <c r="R484">
        <v>-999</v>
      </c>
      <c r="S484">
        <v>-999</v>
      </c>
      <c r="T484">
        <v>2100000</v>
      </c>
      <c r="U484">
        <v>1773000</v>
      </c>
      <c r="V484">
        <v>1545600</v>
      </c>
      <c r="W484">
        <v>-999</v>
      </c>
      <c r="X484">
        <v>-999</v>
      </c>
      <c r="Y484">
        <v>-999</v>
      </c>
      <c r="Z484">
        <v>-999</v>
      </c>
      <c r="AA484">
        <v>-999</v>
      </c>
      <c r="AB484">
        <v>-999</v>
      </c>
      <c r="AC484">
        <v>-999</v>
      </c>
    </row>
    <row r="485" spans="1:29" x14ac:dyDescent="0.25">
      <c r="A485">
        <v>31</v>
      </c>
      <c r="B485">
        <v>2</v>
      </c>
      <c r="C485">
        <v>1</v>
      </c>
      <c r="D485" t="s">
        <v>38</v>
      </c>
      <c r="E485" t="s">
        <v>337</v>
      </c>
      <c r="F485" t="s">
        <v>331</v>
      </c>
      <c r="G485">
        <v>0.5</v>
      </c>
      <c r="H485">
        <v>40</v>
      </c>
      <c r="I485">
        <v>1.6</v>
      </c>
      <c r="J485">
        <v>0.42857099999999998</v>
      </c>
      <c r="K485">
        <v>0.65</v>
      </c>
      <c r="L485">
        <v>285.10000000000002</v>
      </c>
      <c r="M485">
        <v>373.1</v>
      </c>
      <c r="N485" t="s">
        <v>330</v>
      </c>
    </row>
    <row r="486" spans="1:29" x14ac:dyDescent="0.25">
      <c r="A486">
        <v>31</v>
      </c>
      <c r="B486">
        <v>2</v>
      </c>
      <c r="C486">
        <v>1</v>
      </c>
      <c r="D486" t="s">
        <v>38</v>
      </c>
      <c r="E486" t="s">
        <v>337</v>
      </c>
      <c r="F486" t="s">
        <v>329</v>
      </c>
      <c r="G486">
        <v>0.21659999999999999</v>
      </c>
      <c r="H486">
        <v>0.90080000000000005</v>
      </c>
      <c r="I486">
        <v>3.1662750000000003E-2</v>
      </c>
      <c r="J486">
        <v>4.2608280000000001</v>
      </c>
      <c r="K486">
        <v>9.9183280000000007</v>
      </c>
      <c r="L486">
        <v>9.8990460000000002</v>
      </c>
      <c r="M486">
        <v>9.816236</v>
      </c>
      <c r="N486">
        <v>9.5773449999999993</v>
      </c>
      <c r="O486">
        <v>3.8919809999999999</v>
      </c>
      <c r="P486">
        <v>9.5773449999999993</v>
      </c>
      <c r="Q486">
        <v>9.8154439999999994</v>
      </c>
      <c r="R486">
        <v>8.9087940000000003</v>
      </c>
      <c r="S486">
        <v>3.3515389999999998</v>
      </c>
      <c r="T486">
        <v>2120156.9</v>
      </c>
      <c r="U486">
        <v>2120355.5</v>
      </c>
      <c r="V486">
        <v>2135740.1</v>
      </c>
      <c r="W486">
        <v>98787</v>
      </c>
      <c r="X486">
        <v>783633.9</v>
      </c>
      <c r="Y486">
        <v>783217.7</v>
      </c>
      <c r="Z486">
        <v>783633.9</v>
      </c>
      <c r="AA486">
        <v>138081.60000000001</v>
      </c>
      <c r="AB486">
        <v>112984.4</v>
      </c>
      <c r="AC486">
        <v>611630.9</v>
      </c>
    </row>
    <row r="487" spans="1:29" x14ac:dyDescent="0.25">
      <c r="A487">
        <v>31</v>
      </c>
      <c r="B487">
        <v>2</v>
      </c>
      <c r="C487">
        <v>1</v>
      </c>
      <c r="D487" t="s">
        <v>38</v>
      </c>
      <c r="E487" t="s">
        <v>337</v>
      </c>
      <c r="F487" t="s">
        <v>328</v>
      </c>
      <c r="G487">
        <v>0.35</v>
      </c>
      <c r="H487">
        <v>0.92</v>
      </c>
      <c r="I487">
        <v>1.49E-2</v>
      </c>
      <c r="J487">
        <v>1.44</v>
      </c>
      <c r="K487">
        <v>0.94750000000000001</v>
      </c>
      <c r="L487">
        <v>3.5999999999999997E-2</v>
      </c>
      <c r="M487">
        <v>3.5999999999999997E-2</v>
      </c>
      <c r="N487">
        <v>3.5999999999999997E-2</v>
      </c>
      <c r="O487">
        <v>3.5999999999999997E-2</v>
      </c>
      <c r="P487">
        <v>3.5999999999999997E-2</v>
      </c>
      <c r="Q487">
        <v>3.5999999999999997E-2</v>
      </c>
      <c r="R487">
        <v>3.5999999999999997E-2</v>
      </c>
      <c r="S487">
        <v>0.15</v>
      </c>
      <c r="T487">
        <v>1478400</v>
      </c>
      <c r="U487">
        <v>1683412.5</v>
      </c>
      <c r="V487">
        <v>96600</v>
      </c>
      <c r="W487">
        <v>96600</v>
      </c>
      <c r="X487">
        <v>96600</v>
      </c>
      <c r="Y487">
        <v>96600</v>
      </c>
      <c r="Z487">
        <v>96600</v>
      </c>
      <c r="AA487">
        <v>96600</v>
      </c>
      <c r="AB487">
        <v>96600</v>
      </c>
      <c r="AC487">
        <v>994000</v>
      </c>
    </row>
    <row r="488" spans="1:29" x14ac:dyDescent="0.25">
      <c r="A488">
        <v>31</v>
      </c>
      <c r="B488">
        <v>2</v>
      </c>
      <c r="C488">
        <v>1</v>
      </c>
      <c r="D488" t="s">
        <v>38</v>
      </c>
      <c r="E488" t="s">
        <v>337</v>
      </c>
      <c r="F488" t="s">
        <v>326</v>
      </c>
      <c r="G488">
        <v>0.13</v>
      </c>
      <c r="H488">
        <v>0.91</v>
      </c>
      <c r="I488">
        <v>-999</v>
      </c>
      <c r="J488">
        <v>1.67</v>
      </c>
      <c r="K488">
        <v>0.55789999999999995</v>
      </c>
      <c r="L488">
        <v>-999</v>
      </c>
      <c r="M488">
        <v>-999</v>
      </c>
      <c r="N488">
        <v>-999</v>
      </c>
      <c r="O488">
        <v>-999</v>
      </c>
      <c r="P488">
        <v>-999</v>
      </c>
      <c r="Q488">
        <v>-999</v>
      </c>
      <c r="R488">
        <v>-999</v>
      </c>
      <c r="S488">
        <v>-999</v>
      </c>
      <c r="T488">
        <v>2060500</v>
      </c>
      <c r="U488">
        <v>1712300</v>
      </c>
      <c r="V488">
        <v>-999</v>
      </c>
      <c r="W488">
        <v>-999</v>
      </c>
      <c r="X488">
        <v>-999</v>
      </c>
      <c r="Y488">
        <v>-999</v>
      </c>
      <c r="Z488">
        <v>-999</v>
      </c>
      <c r="AA488">
        <v>-999</v>
      </c>
      <c r="AB488">
        <v>-999</v>
      </c>
      <c r="AC488">
        <v>-999</v>
      </c>
    </row>
    <row r="489" spans="1:29" x14ac:dyDescent="0.25">
      <c r="A489">
        <v>31</v>
      </c>
      <c r="B489">
        <v>3</v>
      </c>
      <c r="C489">
        <v>1</v>
      </c>
      <c r="D489" t="s">
        <v>38</v>
      </c>
      <c r="E489" t="s">
        <v>336</v>
      </c>
      <c r="F489" t="s">
        <v>331</v>
      </c>
      <c r="G489">
        <v>0.4</v>
      </c>
      <c r="H489">
        <v>15</v>
      </c>
      <c r="I489">
        <v>0.75</v>
      </c>
      <c r="J489">
        <v>0.5</v>
      </c>
      <c r="K489">
        <v>0.6</v>
      </c>
      <c r="L489">
        <v>285.10000000000002</v>
      </c>
      <c r="M489">
        <v>373.1</v>
      </c>
      <c r="N489" t="s">
        <v>330</v>
      </c>
    </row>
    <row r="490" spans="1:29" x14ac:dyDescent="0.25">
      <c r="A490">
        <v>31</v>
      </c>
      <c r="B490">
        <v>3</v>
      </c>
      <c r="C490">
        <v>1</v>
      </c>
      <c r="D490" t="s">
        <v>38</v>
      </c>
      <c r="E490" t="s">
        <v>336</v>
      </c>
      <c r="F490" t="s">
        <v>329</v>
      </c>
      <c r="G490">
        <v>0.21912999999999999</v>
      </c>
      <c r="H490">
        <v>0.9325</v>
      </c>
      <c r="I490">
        <v>1.8533000000000001E-2</v>
      </c>
      <c r="J490">
        <v>11.388329000000001</v>
      </c>
      <c r="K490">
        <v>11.388329000000001</v>
      </c>
      <c r="L490">
        <v>11.388329000000001</v>
      </c>
      <c r="M490">
        <v>11.388329000000001</v>
      </c>
      <c r="N490">
        <v>11.388329000000001</v>
      </c>
      <c r="O490">
        <v>11.388329000000001</v>
      </c>
      <c r="P490">
        <v>11.388329000000001</v>
      </c>
      <c r="Q490">
        <v>11.388329000000001</v>
      </c>
      <c r="R490">
        <v>11.388329000000001</v>
      </c>
      <c r="S490">
        <v>11.388329000000001</v>
      </c>
      <c r="T490">
        <v>784045.1</v>
      </c>
      <c r="U490">
        <v>784045.1</v>
      </c>
      <c r="V490">
        <v>784045.1</v>
      </c>
      <c r="W490">
        <v>784045.1</v>
      </c>
      <c r="X490">
        <v>784045.1</v>
      </c>
      <c r="Y490">
        <v>784045.1</v>
      </c>
      <c r="Z490">
        <v>784045.1</v>
      </c>
      <c r="AA490">
        <v>784045.1</v>
      </c>
      <c r="AB490">
        <v>784045.1</v>
      </c>
      <c r="AC490">
        <v>784045.1</v>
      </c>
    </row>
    <row r="491" spans="1:29" x14ac:dyDescent="0.25">
      <c r="A491">
        <v>31</v>
      </c>
      <c r="B491">
        <v>3</v>
      </c>
      <c r="C491">
        <v>1</v>
      </c>
      <c r="D491" t="s">
        <v>38</v>
      </c>
      <c r="E491" t="s">
        <v>336</v>
      </c>
      <c r="F491" t="s">
        <v>328</v>
      </c>
      <c r="G491">
        <v>0.14000000000000001</v>
      </c>
      <c r="H491">
        <v>0.91</v>
      </c>
      <c r="I491">
        <v>1.4200000000000001E-2</v>
      </c>
      <c r="J491">
        <v>1.1499999999999999</v>
      </c>
      <c r="K491">
        <v>0.15</v>
      </c>
      <c r="L491">
        <v>0.15</v>
      </c>
      <c r="M491">
        <v>0.03</v>
      </c>
      <c r="N491">
        <v>0.03</v>
      </c>
      <c r="O491">
        <v>0.03</v>
      </c>
      <c r="P491">
        <v>0.04</v>
      </c>
      <c r="Q491">
        <v>0.04</v>
      </c>
      <c r="R491">
        <v>0.04</v>
      </c>
      <c r="S491">
        <v>0.16</v>
      </c>
      <c r="T491">
        <v>1957200</v>
      </c>
      <c r="U491">
        <v>994000</v>
      </c>
      <c r="V491">
        <v>994000</v>
      </c>
      <c r="W491">
        <v>1206</v>
      </c>
      <c r="X491">
        <v>1206</v>
      </c>
      <c r="Y491">
        <v>1206</v>
      </c>
      <c r="Z491">
        <v>10080</v>
      </c>
      <c r="AA491">
        <v>10080</v>
      </c>
      <c r="AB491">
        <v>10080</v>
      </c>
      <c r="AC491">
        <v>609000</v>
      </c>
    </row>
    <row r="492" spans="1:29" x14ac:dyDescent="0.25">
      <c r="A492">
        <v>31</v>
      </c>
      <c r="B492">
        <v>3</v>
      </c>
      <c r="C492">
        <v>1</v>
      </c>
      <c r="D492" t="s">
        <v>38</v>
      </c>
      <c r="E492" t="s">
        <v>336</v>
      </c>
      <c r="F492" t="s">
        <v>326</v>
      </c>
      <c r="G492">
        <v>0.13</v>
      </c>
      <c r="H492">
        <v>0.91</v>
      </c>
      <c r="I492">
        <v>-999</v>
      </c>
      <c r="J492">
        <v>0.64</v>
      </c>
      <c r="K492">
        <v>0.36</v>
      </c>
      <c r="L492">
        <v>-999</v>
      </c>
      <c r="M492">
        <v>-999</v>
      </c>
      <c r="N492">
        <v>-999</v>
      </c>
      <c r="O492">
        <v>-999</v>
      </c>
      <c r="P492">
        <v>-999</v>
      </c>
      <c r="Q492">
        <v>-999</v>
      </c>
      <c r="R492">
        <v>-999</v>
      </c>
      <c r="S492">
        <v>-999</v>
      </c>
      <c r="T492">
        <v>1787100</v>
      </c>
      <c r="U492">
        <v>1545600</v>
      </c>
      <c r="V492">
        <v>-999</v>
      </c>
      <c r="W492">
        <v>-999</v>
      </c>
      <c r="X492">
        <v>-999</v>
      </c>
      <c r="Y492">
        <v>-999</v>
      </c>
      <c r="Z492">
        <v>-999</v>
      </c>
      <c r="AA492">
        <v>-999</v>
      </c>
      <c r="AB492">
        <v>-999</v>
      </c>
      <c r="AC492">
        <v>-999</v>
      </c>
    </row>
    <row r="493" spans="1:29" x14ac:dyDescent="0.25">
      <c r="A493">
        <v>31</v>
      </c>
      <c r="B493">
        <v>4</v>
      </c>
      <c r="C493">
        <v>1</v>
      </c>
      <c r="D493" t="s">
        <v>38</v>
      </c>
      <c r="E493" t="s">
        <v>335</v>
      </c>
      <c r="F493" t="s">
        <v>331</v>
      </c>
      <c r="G493">
        <v>0.5</v>
      </c>
      <c r="H493">
        <v>8</v>
      </c>
      <c r="I493">
        <v>0.8</v>
      </c>
      <c r="J493">
        <v>1</v>
      </c>
      <c r="K493">
        <v>0.3</v>
      </c>
      <c r="L493">
        <v>285.10000000000002</v>
      </c>
      <c r="M493">
        <v>373.1</v>
      </c>
      <c r="N493" t="s">
        <v>330</v>
      </c>
    </row>
    <row r="494" spans="1:29" x14ac:dyDescent="0.25">
      <c r="A494">
        <v>31</v>
      </c>
      <c r="B494">
        <v>4</v>
      </c>
      <c r="C494">
        <v>1</v>
      </c>
      <c r="D494" t="s">
        <v>38</v>
      </c>
      <c r="E494" t="s">
        <v>335</v>
      </c>
      <c r="F494" t="s">
        <v>329</v>
      </c>
      <c r="G494">
        <v>0.5484</v>
      </c>
      <c r="H494">
        <v>0.90859999999999996</v>
      </c>
      <c r="I494">
        <v>1.2593E-2</v>
      </c>
      <c r="J494">
        <v>5.1941160000000002</v>
      </c>
      <c r="K494">
        <v>5.1941160000000002</v>
      </c>
      <c r="L494">
        <v>5.1941160000000002</v>
      </c>
      <c r="M494">
        <v>4.8647600000000004</v>
      </c>
      <c r="N494">
        <v>4.8421580000000004</v>
      </c>
      <c r="O494">
        <v>4.8421580000000004</v>
      </c>
      <c r="P494">
        <v>4.8421580000000004</v>
      </c>
      <c r="Q494">
        <v>4.8421580000000004</v>
      </c>
      <c r="R494">
        <v>4.8421580000000004</v>
      </c>
      <c r="S494">
        <v>4.9099659999999998</v>
      </c>
      <c r="T494">
        <v>1143473</v>
      </c>
      <c r="U494">
        <v>1143473</v>
      </c>
      <c r="V494">
        <v>1143473</v>
      </c>
      <c r="W494">
        <v>944028.9</v>
      </c>
      <c r="X494">
        <v>176372.6</v>
      </c>
      <c r="Y494">
        <v>176372.6</v>
      </c>
      <c r="Z494">
        <v>176372.6</v>
      </c>
      <c r="AA494">
        <v>176372.6</v>
      </c>
      <c r="AB494">
        <v>176372.6</v>
      </c>
      <c r="AC494">
        <v>615999</v>
      </c>
    </row>
    <row r="495" spans="1:29" x14ac:dyDescent="0.25">
      <c r="A495">
        <v>31</v>
      </c>
      <c r="B495">
        <v>4</v>
      </c>
      <c r="C495">
        <v>1</v>
      </c>
      <c r="D495" t="s">
        <v>38</v>
      </c>
      <c r="E495" t="s">
        <v>335</v>
      </c>
      <c r="F495" t="s">
        <v>328</v>
      </c>
      <c r="G495">
        <v>0.23</v>
      </c>
      <c r="H495">
        <v>0.9</v>
      </c>
      <c r="I495">
        <v>1.47E-2</v>
      </c>
      <c r="J495">
        <v>1.2</v>
      </c>
      <c r="K495">
        <v>0.03</v>
      </c>
      <c r="L495">
        <v>0.15</v>
      </c>
      <c r="M495">
        <v>0.03</v>
      </c>
      <c r="N495">
        <v>0.03</v>
      </c>
      <c r="O495">
        <v>0.03</v>
      </c>
      <c r="P495">
        <v>0.04</v>
      </c>
      <c r="Q495">
        <v>0.04</v>
      </c>
      <c r="R495">
        <v>0.04</v>
      </c>
      <c r="S495">
        <v>0.16</v>
      </c>
      <c r="T495">
        <v>1700000</v>
      </c>
      <c r="U495">
        <v>1206</v>
      </c>
      <c r="V495">
        <v>994000</v>
      </c>
      <c r="W495">
        <v>1206</v>
      </c>
      <c r="X495">
        <v>1206</v>
      </c>
      <c r="Y495">
        <v>1206</v>
      </c>
      <c r="Z495">
        <v>10080</v>
      </c>
      <c r="AA495">
        <v>10080</v>
      </c>
      <c r="AB495">
        <v>10080</v>
      </c>
      <c r="AC495">
        <v>609000</v>
      </c>
    </row>
    <row r="496" spans="1:29" x14ac:dyDescent="0.25">
      <c r="A496">
        <v>31</v>
      </c>
      <c r="B496">
        <v>4</v>
      </c>
      <c r="C496">
        <v>1</v>
      </c>
      <c r="D496" t="s">
        <v>38</v>
      </c>
      <c r="E496" t="s">
        <v>335</v>
      </c>
      <c r="F496" t="s">
        <v>326</v>
      </c>
      <c r="G496">
        <v>0.72</v>
      </c>
      <c r="H496">
        <v>0.28000000000000003</v>
      </c>
      <c r="I496">
        <v>-999</v>
      </c>
      <c r="J496">
        <v>0.36</v>
      </c>
      <c r="K496">
        <v>0.36</v>
      </c>
      <c r="L496">
        <v>-999</v>
      </c>
      <c r="M496">
        <v>-999</v>
      </c>
      <c r="N496">
        <v>-999</v>
      </c>
      <c r="O496">
        <v>-999</v>
      </c>
      <c r="P496">
        <v>-999</v>
      </c>
      <c r="Q496">
        <v>-999</v>
      </c>
      <c r="R496">
        <v>-999</v>
      </c>
      <c r="S496">
        <v>-999</v>
      </c>
      <c r="T496">
        <v>1545600</v>
      </c>
      <c r="U496">
        <v>1545600</v>
      </c>
      <c r="V496">
        <v>-999</v>
      </c>
      <c r="W496">
        <v>-999</v>
      </c>
      <c r="X496">
        <v>-999</v>
      </c>
      <c r="Y496">
        <v>-999</v>
      </c>
      <c r="Z496">
        <v>-999</v>
      </c>
      <c r="AA496">
        <v>-999</v>
      </c>
      <c r="AB496">
        <v>-999</v>
      </c>
      <c r="AC496">
        <v>-999</v>
      </c>
    </row>
    <row r="497" spans="1:29" x14ac:dyDescent="0.25">
      <c r="A497">
        <v>32</v>
      </c>
      <c r="B497">
        <v>1</v>
      </c>
      <c r="C497">
        <v>1</v>
      </c>
      <c r="D497" t="s">
        <v>39</v>
      </c>
      <c r="E497" t="s">
        <v>334</v>
      </c>
      <c r="F497" t="s">
        <v>331</v>
      </c>
      <c r="G497">
        <v>0.6</v>
      </c>
      <c r="H497">
        <v>70</v>
      </c>
      <c r="I497">
        <v>2.8</v>
      </c>
      <c r="J497">
        <v>0.71428599999999998</v>
      </c>
      <c r="K497">
        <v>0.65</v>
      </c>
      <c r="L497">
        <v>290.10000000000002</v>
      </c>
      <c r="M497">
        <v>305.10000000000002</v>
      </c>
      <c r="N497" t="s">
        <v>330</v>
      </c>
    </row>
    <row r="498" spans="1:29" x14ac:dyDescent="0.25">
      <c r="A498">
        <v>32</v>
      </c>
      <c r="B498">
        <v>1</v>
      </c>
      <c r="C498">
        <v>1</v>
      </c>
      <c r="D498" t="s">
        <v>39</v>
      </c>
      <c r="E498" t="s">
        <v>334</v>
      </c>
      <c r="F498" t="s">
        <v>329</v>
      </c>
      <c r="G498">
        <v>0.21659999999999999</v>
      </c>
      <c r="H498">
        <v>0.90080000000000005</v>
      </c>
      <c r="I498">
        <v>3.1833500000000001E-2</v>
      </c>
      <c r="J498">
        <v>1.994192</v>
      </c>
      <c r="K498">
        <v>4.287744</v>
      </c>
      <c r="L498">
        <v>4.2683590000000002</v>
      </c>
      <c r="M498">
        <v>3.2904469999999999</v>
      </c>
      <c r="N498">
        <v>3.0502669999999998</v>
      </c>
      <c r="O498">
        <v>0.75671500000000003</v>
      </c>
      <c r="P498">
        <v>3.0502669999999998</v>
      </c>
      <c r="Q498">
        <v>3.2896510000000001</v>
      </c>
      <c r="R498">
        <v>3.2727659999999998</v>
      </c>
      <c r="S498">
        <v>1.0799989999999999</v>
      </c>
      <c r="T498">
        <v>2118010</v>
      </c>
      <c r="U498">
        <v>2118499.9</v>
      </c>
      <c r="V498">
        <v>2133802</v>
      </c>
      <c r="W498">
        <v>95882.6</v>
      </c>
      <c r="X498">
        <v>777056.1</v>
      </c>
      <c r="Y498">
        <v>776566.2</v>
      </c>
      <c r="Z498">
        <v>777056.1</v>
      </c>
      <c r="AA498">
        <v>134966.39999999999</v>
      </c>
      <c r="AB498">
        <v>121896</v>
      </c>
      <c r="AC498">
        <v>617575.5</v>
      </c>
    </row>
    <row r="499" spans="1:29" x14ac:dyDescent="0.25">
      <c r="A499">
        <v>32</v>
      </c>
      <c r="B499">
        <v>1</v>
      </c>
      <c r="C499">
        <v>1</v>
      </c>
      <c r="D499" t="s">
        <v>39</v>
      </c>
      <c r="E499" t="s">
        <v>334</v>
      </c>
      <c r="F499" t="s">
        <v>328</v>
      </c>
      <c r="G499">
        <v>0.23</v>
      </c>
      <c r="H499">
        <v>0.9</v>
      </c>
      <c r="I499">
        <v>1.47E-2</v>
      </c>
      <c r="J499">
        <v>1.2</v>
      </c>
      <c r="K499">
        <v>0.03</v>
      </c>
      <c r="L499">
        <v>0.15</v>
      </c>
      <c r="M499">
        <v>0.03</v>
      </c>
      <c r="N499">
        <v>0.03</v>
      </c>
      <c r="O499">
        <v>0.03</v>
      </c>
      <c r="P499">
        <v>0.04</v>
      </c>
      <c r="Q499">
        <v>0.04</v>
      </c>
      <c r="R499">
        <v>0.04</v>
      </c>
      <c r="S499">
        <v>0.16</v>
      </c>
      <c r="T499">
        <v>1700000</v>
      </c>
      <c r="U499">
        <v>1206</v>
      </c>
      <c r="V499">
        <v>994000</v>
      </c>
      <c r="W499">
        <v>1206</v>
      </c>
      <c r="X499">
        <v>1206</v>
      </c>
      <c r="Y499">
        <v>1206</v>
      </c>
      <c r="Z499">
        <v>10080</v>
      </c>
      <c r="AA499">
        <v>10080</v>
      </c>
      <c r="AB499">
        <v>10080</v>
      </c>
      <c r="AC499">
        <v>609000</v>
      </c>
    </row>
    <row r="500" spans="1:29" x14ac:dyDescent="0.25">
      <c r="A500">
        <v>32</v>
      </c>
      <c r="B500">
        <v>1</v>
      </c>
      <c r="C500">
        <v>1</v>
      </c>
      <c r="D500" t="s">
        <v>39</v>
      </c>
      <c r="E500" t="s">
        <v>334</v>
      </c>
      <c r="F500" t="s">
        <v>326</v>
      </c>
      <c r="G500">
        <v>0.13</v>
      </c>
      <c r="H500">
        <v>0.91</v>
      </c>
      <c r="I500">
        <v>-999</v>
      </c>
      <c r="J500">
        <v>1.67</v>
      </c>
      <c r="K500">
        <v>0.55789999999999995</v>
      </c>
      <c r="L500">
        <v>-999</v>
      </c>
      <c r="M500">
        <v>-999</v>
      </c>
      <c r="N500">
        <v>-999</v>
      </c>
      <c r="O500">
        <v>-999</v>
      </c>
      <c r="P500">
        <v>-999</v>
      </c>
      <c r="Q500">
        <v>-999</v>
      </c>
      <c r="R500">
        <v>-999</v>
      </c>
      <c r="S500">
        <v>-999</v>
      </c>
      <c r="T500">
        <v>2060500</v>
      </c>
      <c r="U500">
        <v>1712300</v>
      </c>
      <c r="V500">
        <v>-999</v>
      </c>
      <c r="W500">
        <v>-999</v>
      </c>
      <c r="X500">
        <v>-999</v>
      </c>
      <c r="Y500">
        <v>-999</v>
      </c>
      <c r="Z500">
        <v>-999</v>
      </c>
      <c r="AA500">
        <v>-999</v>
      </c>
      <c r="AB500">
        <v>-999</v>
      </c>
      <c r="AC500">
        <v>-999</v>
      </c>
    </row>
    <row r="501" spans="1:29" x14ac:dyDescent="0.25">
      <c r="A501">
        <v>32</v>
      </c>
      <c r="B501">
        <v>2</v>
      </c>
      <c r="C501">
        <v>1</v>
      </c>
      <c r="D501" t="s">
        <v>39</v>
      </c>
      <c r="E501" t="s">
        <v>333</v>
      </c>
      <c r="F501" t="s">
        <v>331</v>
      </c>
      <c r="G501">
        <v>0.8</v>
      </c>
      <c r="H501">
        <v>40</v>
      </c>
      <c r="I501">
        <v>1.6</v>
      </c>
      <c r="J501">
        <v>0.8</v>
      </c>
      <c r="K501">
        <v>0.75</v>
      </c>
      <c r="L501">
        <v>285.10000000000002</v>
      </c>
      <c r="M501">
        <v>373.1</v>
      </c>
      <c r="N501" t="s">
        <v>330</v>
      </c>
    </row>
    <row r="502" spans="1:29" x14ac:dyDescent="0.25">
      <c r="A502">
        <v>32</v>
      </c>
      <c r="B502">
        <v>2</v>
      </c>
      <c r="C502">
        <v>1</v>
      </c>
      <c r="D502" t="s">
        <v>39</v>
      </c>
      <c r="E502" t="s">
        <v>333</v>
      </c>
      <c r="F502" t="s">
        <v>329</v>
      </c>
      <c r="G502">
        <v>0.21659999999999999</v>
      </c>
      <c r="H502">
        <v>0.90080000000000005</v>
      </c>
      <c r="I502">
        <v>3.1662750000000003E-2</v>
      </c>
      <c r="J502">
        <v>4.2608280000000001</v>
      </c>
      <c r="K502">
        <v>9.9183280000000007</v>
      </c>
      <c r="L502">
        <v>9.8990460000000002</v>
      </c>
      <c r="M502">
        <v>9.816236</v>
      </c>
      <c r="N502">
        <v>9.5773449999999993</v>
      </c>
      <c r="O502">
        <v>3.8919809999999999</v>
      </c>
      <c r="P502">
        <v>9.5773449999999993</v>
      </c>
      <c r="Q502">
        <v>9.8154439999999994</v>
      </c>
      <c r="R502">
        <v>8.9087940000000003</v>
      </c>
      <c r="S502">
        <v>3.3515389999999998</v>
      </c>
      <c r="T502">
        <v>2120156.9</v>
      </c>
      <c r="U502">
        <v>2120355.5</v>
      </c>
      <c r="V502">
        <v>2135740.1</v>
      </c>
      <c r="W502">
        <v>98787</v>
      </c>
      <c r="X502">
        <v>783633.9</v>
      </c>
      <c r="Y502">
        <v>783217.7</v>
      </c>
      <c r="Z502">
        <v>783633.9</v>
      </c>
      <c r="AA502">
        <v>138081.60000000001</v>
      </c>
      <c r="AB502">
        <v>112984.4</v>
      </c>
      <c r="AC502">
        <v>611630.9</v>
      </c>
    </row>
    <row r="503" spans="1:29" x14ac:dyDescent="0.25">
      <c r="A503">
        <v>32</v>
      </c>
      <c r="B503">
        <v>2</v>
      </c>
      <c r="C503">
        <v>1</v>
      </c>
      <c r="D503" t="s">
        <v>39</v>
      </c>
      <c r="E503" t="s">
        <v>333</v>
      </c>
      <c r="F503" t="s">
        <v>328</v>
      </c>
      <c r="G503">
        <v>0.14000000000000001</v>
      </c>
      <c r="H503">
        <v>0.91</v>
      </c>
      <c r="I503">
        <v>2.5999999999999999E-2</v>
      </c>
      <c r="J503">
        <v>1.1499999999999999</v>
      </c>
      <c r="K503">
        <v>0.19</v>
      </c>
      <c r="L503">
        <v>3.5999999999999997E-2</v>
      </c>
      <c r="M503">
        <v>3.5999999999999997E-2</v>
      </c>
      <c r="N503">
        <v>3.5999999999999997E-2</v>
      </c>
      <c r="O503">
        <v>0.7</v>
      </c>
      <c r="P503">
        <v>0.7</v>
      </c>
      <c r="Q503">
        <v>0.7</v>
      </c>
      <c r="R503">
        <v>0.7</v>
      </c>
      <c r="S503">
        <v>0.7</v>
      </c>
      <c r="T503">
        <v>1957200</v>
      </c>
      <c r="U503">
        <v>912000</v>
      </c>
      <c r="V503">
        <v>96600</v>
      </c>
      <c r="W503">
        <v>96600</v>
      </c>
      <c r="X503">
        <v>96600</v>
      </c>
      <c r="Y503">
        <v>840000</v>
      </c>
      <c r="Z503">
        <v>840000</v>
      </c>
      <c r="AA503">
        <v>840000</v>
      </c>
      <c r="AB503">
        <v>840000</v>
      </c>
      <c r="AC503">
        <v>840000</v>
      </c>
    </row>
    <row r="504" spans="1:29" x14ac:dyDescent="0.25">
      <c r="A504">
        <v>32</v>
      </c>
      <c r="B504">
        <v>2</v>
      </c>
      <c r="C504">
        <v>1</v>
      </c>
      <c r="D504" t="s">
        <v>39</v>
      </c>
      <c r="E504" t="s">
        <v>333</v>
      </c>
      <c r="F504" t="s">
        <v>326</v>
      </c>
      <c r="G504">
        <v>0.13</v>
      </c>
      <c r="H504">
        <v>0.91</v>
      </c>
      <c r="I504">
        <v>-999</v>
      </c>
      <c r="J504">
        <v>1.67</v>
      </c>
      <c r="K504">
        <v>0.55789999999999995</v>
      </c>
      <c r="L504">
        <v>-999</v>
      </c>
      <c r="M504">
        <v>-999</v>
      </c>
      <c r="N504">
        <v>-999</v>
      </c>
      <c r="O504">
        <v>-999</v>
      </c>
      <c r="P504">
        <v>-999</v>
      </c>
      <c r="Q504">
        <v>-999</v>
      </c>
      <c r="R504">
        <v>-999</v>
      </c>
      <c r="S504">
        <v>-999</v>
      </c>
      <c r="T504">
        <v>2060500</v>
      </c>
      <c r="U504">
        <v>1712300</v>
      </c>
      <c r="V504">
        <v>-999</v>
      </c>
      <c r="W504">
        <v>-999</v>
      </c>
      <c r="X504">
        <v>-999</v>
      </c>
      <c r="Y504">
        <v>-999</v>
      </c>
      <c r="Z504">
        <v>-999</v>
      </c>
      <c r="AA504">
        <v>-999</v>
      </c>
      <c r="AB504">
        <v>-999</v>
      </c>
      <c r="AC504">
        <v>-999</v>
      </c>
    </row>
    <row r="505" spans="1:29" x14ac:dyDescent="0.25">
      <c r="A505">
        <v>32</v>
      </c>
      <c r="B505">
        <v>3</v>
      </c>
      <c r="C505">
        <v>1</v>
      </c>
      <c r="D505" t="s">
        <v>39</v>
      </c>
      <c r="E505" t="s">
        <v>332</v>
      </c>
      <c r="F505" t="s">
        <v>331</v>
      </c>
      <c r="G505">
        <v>0.7</v>
      </c>
      <c r="H505">
        <v>15</v>
      </c>
      <c r="I505">
        <v>0.75</v>
      </c>
      <c r="J505">
        <v>1</v>
      </c>
      <c r="K505">
        <v>0.45</v>
      </c>
      <c r="L505">
        <v>285.10000000000002</v>
      </c>
      <c r="M505">
        <v>373.1</v>
      </c>
      <c r="N505" t="s">
        <v>330</v>
      </c>
    </row>
    <row r="506" spans="1:29" x14ac:dyDescent="0.25">
      <c r="A506">
        <v>32</v>
      </c>
      <c r="B506">
        <v>3</v>
      </c>
      <c r="C506">
        <v>1</v>
      </c>
      <c r="D506" t="s">
        <v>39</v>
      </c>
      <c r="E506" t="s">
        <v>332</v>
      </c>
      <c r="F506" t="s">
        <v>329</v>
      </c>
      <c r="G506">
        <v>0.5484</v>
      </c>
      <c r="H506">
        <v>0.90859999999999996</v>
      </c>
      <c r="I506">
        <v>1.9313E-2</v>
      </c>
      <c r="J506">
        <v>7.7578649999999998</v>
      </c>
      <c r="K506">
        <v>7.6934880000000003</v>
      </c>
      <c r="L506">
        <v>7.6934880000000003</v>
      </c>
      <c r="M506">
        <v>7.6934880000000003</v>
      </c>
      <c r="N506">
        <v>7.4015399999999998</v>
      </c>
      <c r="O506">
        <v>7.4746069999999998</v>
      </c>
      <c r="P506">
        <v>7.4070119999999999</v>
      </c>
      <c r="Q506">
        <v>7.4070119999999999</v>
      </c>
      <c r="R506">
        <v>7.4070119999999999</v>
      </c>
      <c r="S506">
        <v>7.4746069999999998</v>
      </c>
      <c r="T506">
        <v>1142699.5</v>
      </c>
      <c r="U506">
        <v>1519233.5</v>
      </c>
      <c r="V506">
        <v>1519233.5</v>
      </c>
      <c r="W506">
        <v>1519233.5</v>
      </c>
      <c r="X506">
        <v>165053.5</v>
      </c>
      <c r="Y506">
        <v>613563.69999999995</v>
      </c>
      <c r="Z506">
        <v>172552.2</v>
      </c>
      <c r="AA506">
        <v>172552.2</v>
      </c>
      <c r="AB506">
        <v>172552.2</v>
      </c>
      <c r="AC506">
        <v>613563.69999999995</v>
      </c>
    </row>
    <row r="507" spans="1:29" x14ac:dyDescent="0.25">
      <c r="A507">
        <v>32</v>
      </c>
      <c r="B507">
        <v>3</v>
      </c>
      <c r="C507">
        <v>1</v>
      </c>
      <c r="D507" t="s">
        <v>39</v>
      </c>
      <c r="E507" t="s">
        <v>332</v>
      </c>
      <c r="F507" t="s">
        <v>328</v>
      </c>
      <c r="G507">
        <v>0.23</v>
      </c>
      <c r="H507">
        <v>0.9</v>
      </c>
      <c r="I507">
        <v>1.47E-2</v>
      </c>
      <c r="J507">
        <v>1.2</v>
      </c>
      <c r="K507">
        <v>0.03</v>
      </c>
      <c r="L507">
        <v>0.15</v>
      </c>
      <c r="M507">
        <v>0.03</v>
      </c>
      <c r="N507">
        <v>0.03</v>
      </c>
      <c r="O507">
        <v>0.03</v>
      </c>
      <c r="P507">
        <v>0.04</v>
      </c>
      <c r="Q507">
        <v>0.04</v>
      </c>
      <c r="R507">
        <v>0.04</v>
      </c>
      <c r="S507">
        <v>0.16</v>
      </c>
      <c r="T507">
        <v>1700000</v>
      </c>
      <c r="U507">
        <v>1206</v>
      </c>
      <c r="V507">
        <v>994000</v>
      </c>
      <c r="W507">
        <v>1206</v>
      </c>
      <c r="X507">
        <v>1206</v>
      </c>
      <c r="Y507">
        <v>1206</v>
      </c>
      <c r="Z507">
        <v>10080</v>
      </c>
      <c r="AA507">
        <v>10080</v>
      </c>
      <c r="AB507">
        <v>10080</v>
      </c>
      <c r="AC507">
        <v>609000</v>
      </c>
    </row>
    <row r="508" spans="1:29" x14ac:dyDescent="0.25">
      <c r="A508">
        <v>32</v>
      </c>
      <c r="B508">
        <v>3</v>
      </c>
      <c r="C508">
        <v>1</v>
      </c>
      <c r="D508" t="s">
        <v>39</v>
      </c>
      <c r="E508" t="s">
        <v>332</v>
      </c>
      <c r="F508" t="s">
        <v>326</v>
      </c>
      <c r="G508">
        <v>0.13</v>
      </c>
      <c r="H508">
        <v>0.91</v>
      </c>
      <c r="I508">
        <v>-999</v>
      </c>
      <c r="J508">
        <v>0.64</v>
      </c>
      <c r="K508">
        <v>0.36</v>
      </c>
      <c r="L508">
        <v>-999</v>
      </c>
      <c r="M508">
        <v>-999</v>
      </c>
      <c r="N508">
        <v>-999</v>
      </c>
      <c r="O508">
        <v>-999</v>
      </c>
      <c r="P508">
        <v>-999</v>
      </c>
      <c r="Q508">
        <v>-999</v>
      </c>
      <c r="R508">
        <v>-999</v>
      </c>
      <c r="S508">
        <v>-999</v>
      </c>
      <c r="T508">
        <v>1787100</v>
      </c>
      <c r="U508">
        <v>1545600</v>
      </c>
      <c r="V508">
        <v>-999</v>
      </c>
      <c r="W508">
        <v>-999</v>
      </c>
      <c r="X508">
        <v>-999</v>
      </c>
      <c r="Y508">
        <v>-999</v>
      </c>
      <c r="Z508">
        <v>-999</v>
      </c>
      <c r="AA508">
        <v>-999</v>
      </c>
      <c r="AB508">
        <v>-999</v>
      </c>
      <c r="AC508">
        <v>-999</v>
      </c>
    </row>
    <row r="509" spans="1:29" x14ac:dyDescent="0.25">
      <c r="A509">
        <v>32</v>
      </c>
      <c r="B509">
        <v>4</v>
      </c>
      <c r="C509">
        <v>1</v>
      </c>
      <c r="D509" t="s">
        <v>39</v>
      </c>
      <c r="E509" t="s">
        <v>327</v>
      </c>
      <c r="F509" t="s">
        <v>331</v>
      </c>
      <c r="G509">
        <v>0.5</v>
      </c>
      <c r="H509">
        <v>3</v>
      </c>
      <c r="I509">
        <v>0.3</v>
      </c>
      <c r="J509">
        <v>1</v>
      </c>
      <c r="K509">
        <v>0.15</v>
      </c>
      <c r="L509">
        <v>285.10000000000002</v>
      </c>
      <c r="M509">
        <v>373.1</v>
      </c>
      <c r="N509" t="s">
        <v>330</v>
      </c>
    </row>
    <row r="510" spans="1:29" x14ac:dyDescent="0.25">
      <c r="A510">
        <v>32</v>
      </c>
      <c r="B510">
        <v>4</v>
      </c>
      <c r="C510">
        <v>1</v>
      </c>
      <c r="D510" t="s">
        <v>39</v>
      </c>
      <c r="E510" t="s">
        <v>327</v>
      </c>
      <c r="F510" t="s">
        <v>329</v>
      </c>
      <c r="G510">
        <v>0.33012999999999998</v>
      </c>
      <c r="H510">
        <v>0.89549999999999996</v>
      </c>
      <c r="I510">
        <v>2.3158000000000002E-2</v>
      </c>
      <c r="J510">
        <v>13.82334</v>
      </c>
      <c r="K510">
        <v>13.82334</v>
      </c>
      <c r="L510">
        <v>13.82334</v>
      </c>
      <c r="M510">
        <v>13.82334</v>
      </c>
      <c r="N510">
        <v>13.82334</v>
      </c>
      <c r="O510">
        <v>13.82334</v>
      </c>
      <c r="P510">
        <v>13.82334</v>
      </c>
      <c r="Q510">
        <v>13.82334</v>
      </c>
      <c r="R510">
        <v>13.82334</v>
      </c>
      <c r="S510">
        <v>13.82334</v>
      </c>
      <c r="T510">
        <v>1409383.7</v>
      </c>
      <c r="U510">
        <v>1409383.7</v>
      </c>
      <c r="V510">
        <v>1409383.7</v>
      </c>
      <c r="W510">
        <v>1409383.7</v>
      </c>
      <c r="X510">
        <v>1409383.7</v>
      </c>
      <c r="Y510">
        <v>1409383.7</v>
      </c>
      <c r="Z510">
        <v>1409383.7</v>
      </c>
      <c r="AA510">
        <v>1409383.7</v>
      </c>
      <c r="AB510">
        <v>1409383.7</v>
      </c>
      <c r="AC510">
        <v>1409383.7</v>
      </c>
    </row>
    <row r="511" spans="1:29" x14ac:dyDescent="0.25">
      <c r="A511">
        <v>32</v>
      </c>
      <c r="B511">
        <v>4</v>
      </c>
      <c r="C511">
        <v>1</v>
      </c>
      <c r="D511" t="s">
        <v>39</v>
      </c>
      <c r="E511" t="s">
        <v>327</v>
      </c>
      <c r="F511" t="s">
        <v>328</v>
      </c>
      <c r="G511">
        <v>0.35</v>
      </c>
      <c r="H511">
        <v>0.9</v>
      </c>
      <c r="I511">
        <v>5.0000000000000001E-3</v>
      </c>
      <c r="J511">
        <v>0.6</v>
      </c>
      <c r="K511">
        <v>0.6</v>
      </c>
      <c r="L511">
        <v>0.6</v>
      </c>
      <c r="M511">
        <v>0.6</v>
      </c>
      <c r="N511">
        <v>0.6</v>
      </c>
      <c r="O511">
        <v>0.6</v>
      </c>
      <c r="P511">
        <v>0.6</v>
      </c>
      <c r="Q511">
        <v>0.6</v>
      </c>
      <c r="R511">
        <v>0.6</v>
      </c>
      <c r="S511">
        <v>68.5</v>
      </c>
      <c r="T511">
        <v>1408000</v>
      </c>
      <c r="U511">
        <v>1408000</v>
      </c>
      <c r="V511">
        <v>1408000</v>
      </c>
      <c r="W511">
        <v>1408000</v>
      </c>
      <c r="X511">
        <v>1408000</v>
      </c>
      <c r="Y511">
        <v>1408000</v>
      </c>
      <c r="Z511">
        <v>1408000</v>
      </c>
      <c r="AA511">
        <v>1408000</v>
      </c>
      <c r="AB511">
        <v>1408000</v>
      </c>
      <c r="AC511">
        <v>2926000</v>
      </c>
    </row>
    <row r="512" spans="1:29" x14ac:dyDescent="0.25">
      <c r="A512">
        <v>32</v>
      </c>
      <c r="B512">
        <v>4</v>
      </c>
      <c r="C512">
        <v>1</v>
      </c>
      <c r="D512" t="s">
        <v>39</v>
      </c>
      <c r="E512" t="s">
        <v>327</v>
      </c>
      <c r="F512" t="s">
        <v>326</v>
      </c>
      <c r="G512">
        <v>0.08</v>
      </c>
      <c r="H512">
        <v>0.95</v>
      </c>
      <c r="I512">
        <v>-999</v>
      </c>
      <c r="J512">
        <v>-999</v>
      </c>
      <c r="K512">
        <v>-999</v>
      </c>
      <c r="L512">
        <v>-999</v>
      </c>
      <c r="M512">
        <v>-999</v>
      </c>
      <c r="N512">
        <v>-999</v>
      </c>
      <c r="O512">
        <v>-999</v>
      </c>
      <c r="P512">
        <v>-999</v>
      </c>
      <c r="Q512">
        <v>-999</v>
      </c>
      <c r="R512">
        <v>-999</v>
      </c>
      <c r="S512">
        <v>-999</v>
      </c>
      <c r="T512">
        <v>-999</v>
      </c>
      <c r="U512">
        <v>-999</v>
      </c>
      <c r="V512">
        <v>-999</v>
      </c>
      <c r="W512">
        <v>-999</v>
      </c>
      <c r="X512">
        <v>-999</v>
      </c>
      <c r="Y512">
        <v>-999</v>
      </c>
      <c r="Z512">
        <v>-999</v>
      </c>
      <c r="AA512">
        <v>-999</v>
      </c>
      <c r="AB512">
        <v>-999</v>
      </c>
      <c r="AC512">
        <v>-999</v>
      </c>
    </row>
    <row r="513" spans="1:33" x14ac:dyDescent="0.25">
      <c r="A513">
        <v>33</v>
      </c>
      <c r="B513">
        <v>1</v>
      </c>
      <c r="C513">
        <v>1</v>
      </c>
      <c r="D513" t="s">
        <v>40</v>
      </c>
      <c r="E513" t="s">
        <v>334</v>
      </c>
      <c r="F513" t="s">
        <v>331</v>
      </c>
      <c r="G513">
        <v>0.6</v>
      </c>
      <c r="H513">
        <v>100</v>
      </c>
      <c r="I513">
        <v>4</v>
      </c>
      <c r="J513">
        <v>0.2</v>
      </c>
      <c r="K513">
        <v>0.75</v>
      </c>
      <c r="L513">
        <v>292.10000000000002</v>
      </c>
      <c r="M513">
        <v>305.10000000000002</v>
      </c>
      <c r="N513" t="s">
        <v>330</v>
      </c>
    </row>
    <row r="514" spans="1:33" x14ac:dyDescent="0.25">
      <c r="A514">
        <v>33</v>
      </c>
      <c r="B514">
        <v>1</v>
      </c>
      <c r="C514">
        <v>1</v>
      </c>
      <c r="D514" t="s">
        <v>40</v>
      </c>
      <c r="E514" t="s">
        <v>334</v>
      </c>
      <c r="F514" t="s">
        <v>329</v>
      </c>
      <c r="G514">
        <v>0.21659999999999999</v>
      </c>
      <c r="H514">
        <v>0.90080000000000005</v>
      </c>
      <c r="I514">
        <v>3.1833500000000001E-2</v>
      </c>
      <c r="J514">
        <v>1.994192</v>
      </c>
      <c r="K514">
        <v>4.287744</v>
      </c>
      <c r="L514">
        <v>4.2683590000000002</v>
      </c>
      <c r="M514">
        <v>3.2904469999999999</v>
      </c>
      <c r="N514">
        <v>3.0502669999999998</v>
      </c>
      <c r="O514">
        <v>0.75671500000000003</v>
      </c>
      <c r="P514">
        <v>3.0502669999999998</v>
      </c>
      <c r="Q514">
        <v>3.2896510000000001</v>
      </c>
      <c r="R514">
        <v>3.2727659999999998</v>
      </c>
      <c r="S514">
        <v>1.0799989999999999</v>
      </c>
      <c r="T514">
        <v>2118010</v>
      </c>
      <c r="U514">
        <v>2118499.9</v>
      </c>
      <c r="V514">
        <v>2133802</v>
      </c>
      <c r="W514">
        <v>95882.6</v>
      </c>
      <c r="X514">
        <v>777056.1</v>
      </c>
      <c r="Y514">
        <v>776566.2</v>
      </c>
      <c r="Z514">
        <v>777056.1</v>
      </c>
      <c r="AA514">
        <v>134966.39999999999</v>
      </c>
      <c r="AB514">
        <v>121896</v>
      </c>
      <c r="AC514">
        <v>617575.5</v>
      </c>
    </row>
    <row r="515" spans="1:33" x14ac:dyDescent="0.25">
      <c r="A515">
        <v>33</v>
      </c>
      <c r="B515">
        <v>1</v>
      </c>
      <c r="C515">
        <v>1</v>
      </c>
      <c r="D515" t="s">
        <v>40</v>
      </c>
      <c r="E515" t="s">
        <v>334</v>
      </c>
      <c r="F515" t="s">
        <v>328</v>
      </c>
      <c r="G515">
        <v>0.61</v>
      </c>
      <c r="H515">
        <v>0.04</v>
      </c>
      <c r="I515">
        <v>1.18E-2</v>
      </c>
      <c r="J515">
        <v>45</v>
      </c>
      <c r="K515">
        <v>0.04</v>
      </c>
      <c r="L515">
        <v>0.04</v>
      </c>
      <c r="M515">
        <v>0.04</v>
      </c>
      <c r="N515">
        <v>0.04</v>
      </c>
      <c r="O515">
        <v>0.04</v>
      </c>
      <c r="P515">
        <v>0.04</v>
      </c>
      <c r="Q515">
        <v>0.04</v>
      </c>
      <c r="R515">
        <v>0.03</v>
      </c>
      <c r="S515">
        <v>45</v>
      </c>
      <c r="T515">
        <v>3744000</v>
      </c>
      <c r="U515">
        <v>10080</v>
      </c>
      <c r="V515">
        <v>10080</v>
      </c>
      <c r="W515">
        <v>10080</v>
      </c>
      <c r="X515">
        <v>10080</v>
      </c>
      <c r="Y515">
        <v>10080</v>
      </c>
      <c r="Z515">
        <v>10080</v>
      </c>
      <c r="AA515">
        <v>10080</v>
      </c>
      <c r="AB515">
        <v>1206</v>
      </c>
      <c r="AC515">
        <v>3744000</v>
      </c>
    </row>
    <row r="516" spans="1:33" x14ac:dyDescent="0.25">
      <c r="A516">
        <v>33</v>
      </c>
      <c r="B516">
        <v>1</v>
      </c>
      <c r="C516">
        <v>1</v>
      </c>
      <c r="D516" t="s">
        <v>40</v>
      </c>
      <c r="E516" t="s">
        <v>334</v>
      </c>
      <c r="F516" t="s">
        <v>326</v>
      </c>
      <c r="G516">
        <v>0.23</v>
      </c>
      <c r="H516">
        <v>0.88</v>
      </c>
      <c r="I516">
        <v>-999</v>
      </c>
      <c r="J516">
        <v>1.9</v>
      </c>
      <c r="K516">
        <v>0.56000000000000005</v>
      </c>
      <c r="L516">
        <v>0.36</v>
      </c>
      <c r="M516">
        <v>-999</v>
      </c>
      <c r="N516">
        <v>-999</v>
      </c>
      <c r="O516">
        <v>-999</v>
      </c>
      <c r="P516">
        <v>-999</v>
      </c>
      <c r="Q516">
        <v>-999</v>
      </c>
      <c r="R516">
        <v>-999</v>
      </c>
      <c r="S516">
        <v>-999</v>
      </c>
      <c r="T516">
        <v>2100000</v>
      </c>
      <c r="U516">
        <v>1773000</v>
      </c>
      <c r="V516">
        <v>1545600</v>
      </c>
      <c r="W516">
        <v>-999</v>
      </c>
      <c r="X516">
        <v>-999</v>
      </c>
      <c r="Y516">
        <v>-999</v>
      </c>
      <c r="Z516">
        <v>-999</v>
      </c>
      <c r="AA516">
        <v>-999</v>
      </c>
      <c r="AB516">
        <v>-999</v>
      </c>
      <c r="AC516">
        <v>-999</v>
      </c>
    </row>
    <row r="517" spans="1:33" x14ac:dyDescent="0.25">
      <c r="A517">
        <v>33</v>
      </c>
      <c r="B517">
        <v>2</v>
      </c>
      <c r="C517">
        <v>1</v>
      </c>
      <c r="D517" t="s">
        <v>40</v>
      </c>
      <c r="E517" t="s">
        <v>333</v>
      </c>
      <c r="F517" t="s">
        <v>331</v>
      </c>
      <c r="G517">
        <v>0.4</v>
      </c>
      <c r="H517">
        <v>45</v>
      </c>
      <c r="I517">
        <v>1.8</v>
      </c>
      <c r="J517">
        <v>0.33333299999999999</v>
      </c>
      <c r="K517">
        <v>0.55000000000000004</v>
      </c>
      <c r="L517">
        <v>285.10000000000002</v>
      </c>
      <c r="M517">
        <v>373.1</v>
      </c>
      <c r="N517" t="s">
        <v>330</v>
      </c>
    </row>
    <row r="518" spans="1:33" x14ac:dyDescent="0.25">
      <c r="A518">
        <v>33</v>
      </c>
      <c r="B518">
        <v>2</v>
      </c>
      <c r="C518">
        <v>1</v>
      </c>
      <c r="D518" t="s">
        <v>40</v>
      </c>
      <c r="E518" t="s">
        <v>333</v>
      </c>
      <c r="F518" t="s">
        <v>329</v>
      </c>
      <c r="G518">
        <v>0.25919999999999999</v>
      </c>
      <c r="H518">
        <v>0.90959999999999996</v>
      </c>
      <c r="I518">
        <v>2.8566999999999999E-2</v>
      </c>
      <c r="J518">
        <v>2.0295109999999998</v>
      </c>
      <c r="K518">
        <v>6.1459229999999998</v>
      </c>
      <c r="L518">
        <v>5.8496730000000001</v>
      </c>
      <c r="M518">
        <v>6.2115910000000003</v>
      </c>
      <c r="N518">
        <v>4.7746139999999997</v>
      </c>
      <c r="O518">
        <v>0.65820199999999995</v>
      </c>
      <c r="P518">
        <v>4.7746139999999997</v>
      </c>
      <c r="Q518">
        <v>5.6975809999999996</v>
      </c>
      <c r="R518">
        <v>5.8490539999999998</v>
      </c>
      <c r="S518">
        <v>1.8081370000000001</v>
      </c>
      <c r="T518">
        <v>1523581.8</v>
      </c>
      <c r="U518">
        <v>1524673.7</v>
      </c>
      <c r="V518">
        <v>166268.6</v>
      </c>
      <c r="W518">
        <v>917579.1</v>
      </c>
      <c r="X518">
        <v>771964.5</v>
      </c>
      <c r="Y518">
        <v>770872.6</v>
      </c>
      <c r="Z518">
        <v>771964.5</v>
      </c>
      <c r="AA518">
        <v>226938.1</v>
      </c>
      <c r="AB518">
        <v>203989.7</v>
      </c>
      <c r="AC518">
        <v>628112.19999999995</v>
      </c>
    </row>
    <row r="519" spans="1:33" x14ac:dyDescent="0.25">
      <c r="A519">
        <v>33</v>
      </c>
      <c r="B519">
        <v>2</v>
      </c>
      <c r="C519">
        <v>1</v>
      </c>
      <c r="D519" t="s">
        <v>40</v>
      </c>
      <c r="E519" t="s">
        <v>333</v>
      </c>
      <c r="F519" t="s">
        <v>328</v>
      </c>
      <c r="G519">
        <v>0.61</v>
      </c>
      <c r="H519">
        <v>0.04</v>
      </c>
      <c r="I519">
        <v>1.18E-2</v>
      </c>
      <c r="J519">
        <v>45</v>
      </c>
      <c r="K519">
        <v>0.04</v>
      </c>
      <c r="L519">
        <v>0.04</v>
      </c>
      <c r="M519">
        <v>0.04</v>
      </c>
      <c r="N519">
        <v>0.04</v>
      </c>
      <c r="O519">
        <v>0.04</v>
      </c>
      <c r="P519">
        <v>0.04</v>
      </c>
      <c r="Q519">
        <v>0.04</v>
      </c>
      <c r="R519">
        <v>0.03</v>
      </c>
      <c r="S519">
        <v>45</v>
      </c>
      <c r="T519">
        <v>3744000</v>
      </c>
      <c r="U519">
        <v>10080</v>
      </c>
      <c r="V519">
        <v>10080</v>
      </c>
      <c r="W519">
        <v>10080</v>
      </c>
      <c r="X519">
        <v>10080</v>
      </c>
      <c r="Y519">
        <v>10080</v>
      </c>
      <c r="Z519">
        <v>10080</v>
      </c>
      <c r="AA519">
        <v>10080</v>
      </c>
      <c r="AB519">
        <v>1206</v>
      </c>
      <c r="AC519">
        <v>3744000</v>
      </c>
    </row>
    <row r="520" spans="1:33" x14ac:dyDescent="0.25">
      <c r="A520">
        <v>33</v>
      </c>
      <c r="B520">
        <v>2</v>
      </c>
      <c r="C520">
        <v>1</v>
      </c>
      <c r="D520" t="s">
        <v>40</v>
      </c>
      <c r="E520" t="s">
        <v>333</v>
      </c>
      <c r="F520" t="s">
        <v>326</v>
      </c>
      <c r="G520">
        <v>0.13</v>
      </c>
      <c r="H520">
        <v>0.91</v>
      </c>
      <c r="I520">
        <v>-999</v>
      </c>
      <c r="J520">
        <v>1.67</v>
      </c>
      <c r="K520">
        <v>0.55789999999999995</v>
      </c>
      <c r="L520">
        <v>-999</v>
      </c>
      <c r="M520">
        <v>-999</v>
      </c>
      <c r="N520">
        <v>-999</v>
      </c>
      <c r="O520">
        <v>-999</v>
      </c>
      <c r="P520">
        <v>-999</v>
      </c>
      <c r="Q520">
        <v>-999</v>
      </c>
      <c r="R520">
        <v>-999</v>
      </c>
      <c r="S520">
        <v>-999</v>
      </c>
      <c r="T520">
        <v>2060500</v>
      </c>
      <c r="U520">
        <v>1712300</v>
      </c>
      <c r="V520">
        <v>-999</v>
      </c>
      <c r="W520">
        <v>-999</v>
      </c>
      <c r="X520">
        <v>-999</v>
      </c>
      <c r="Y520">
        <v>-999</v>
      </c>
      <c r="Z520">
        <v>-999</v>
      </c>
      <c r="AA520">
        <v>-999</v>
      </c>
      <c r="AB520">
        <v>-999</v>
      </c>
      <c r="AC520">
        <v>-999</v>
      </c>
    </row>
    <row r="521" spans="1:33" x14ac:dyDescent="0.25">
      <c r="A521">
        <v>33</v>
      </c>
      <c r="B521">
        <v>3</v>
      </c>
      <c r="C521">
        <v>1</v>
      </c>
      <c r="D521" t="s">
        <v>40</v>
      </c>
      <c r="E521" t="s">
        <v>332</v>
      </c>
      <c r="F521" t="s">
        <v>331</v>
      </c>
      <c r="G521">
        <v>0.4</v>
      </c>
      <c r="H521">
        <v>17</v>
      </c>
      <c r="I521">
        <v>0.85</v>
      </c>
      <c r="J521">
        <v>0.61538499999999996</v>
      </c>
      <c r="K521">
        <v>0.35</v>
      </c>
      <c r="L521">
        <v>285.10000000000002</v>
      </c>
      <c r="M521">
        <v>373.1</v>
      </c>
      <c r="N521" t="s">
        <v>330</v>
      </c>
    </row>
    <row r="522" spans="1:33" x14ac:dyDescent="0.25">
      <c r="A522">
        <v>33</v>
      </c>
      <c r="B522">
        <v>3</v>
      </c>
      <c r="C522">
        <v>1</v>
      </c>
      <c r="D522" t="s">
        <v>40</v>
      </c>
      <c r="E522" t="s">
        <v>332</v>
      </c>
      <c r="F522" t="s">
        <v>329</v>
      </c>
      <c r="G522">
        <v>0.25919999999999999</v>
      </c>
      <c r="H522">
        <v>0.90959999999999996</v>
      </c>
      <c r="I522">
        <v>2.8566999999999999E-2</v>
      </c>
      <c r="J522">
        <v>2.0295109999999998</v>
      </c>
      <c r="K522">
        <v>6.1459229999999998</v>
      </c>
      <c r="L522">
        <v>5.8496730000000001</v>
      </c>
      <c r="M522">
        <v>6.2115910000000003</v>
      </c>
      <c r="N522">
        <v>4.7746139999999997</v>
      </c>
      <c r="O522">
        <v>0.65820199999999995</v>
      </c>
      <c r="P522">
        <v>4.7746139999999997</v>
      </c>
      <c r="Q522">
        <v>5.6975809999999996</v>
      </c>
      <c r="R522">
        <v>5.8490539999999998</v>
      </c>
      <c r="S522">
        <v>1.8081370000000001</v>
      </c>
      <c r="T522">
        <v>1523581.8</v>
      </c>
      <c r="U522">
        <v>1524673.7</v>
      </c>
      <c r="V522">
        <v>166268.6</v>
      </c>
      <c r="W522">
        <v>917579.1</v>
      </c>
      <c r="X522">
        <v>771964.5</v>
      </c>
      <c r="Y522">
        <v>770872.6</v>
      </c>
      <c r="Z522">
        <v>771964.5</v>
      </c>
      <c r="AA522">
        <v>226938.1</v>
      </c>
      <c r="AB522">
        <v>203989.7</v>
      </c>
      <c r="AC522">
        <v>628112.19999999995</v>
      </c>
    </row>
    <row r="523" spans="1:33" x14ac:dyDescent="0.25">
      <c r="A523">
        <v>33</v>
      </c>
      <c r="B523">
        <v>3</v>
      </c>
      <c r="C523">
        <v>1</v>
      </c>
      <c r="D523" t="s">
        <v>40</v>
      </c>
      <c r="E523" t="s">
        <v>332</v>
      </c>
      <c r="F523" t="s">
        <v>328</v>
      </c>
      <c r="G523">
        <v>0.14000000000000001</v>
      </c>
      <c r="H523">
        <v>0.91</v>
      </c>
      <c r="I523">
        <v>1.4200000000000001E-2</v>
      </c>
      <c r="J523">
        <v>1.1499999999999999</v>
      </c>
      <c r="K523">
        <v>0.15</v>
      </c>
      <c r="L523">
        <v>0.15</v>
      </c>
      <c r="M523">
        <v>0.03</v>
      </c>
      <c r="N523">
        <v>0.03</v>
      </c>
      <c r="O523">
        <v>0.03</v>
      </c>
      <c r="P523">
        <v>0.04</v>
      </c>
      <c r="Q523">
        <v>0.04</v>
      </c>
      <c r="R523">
        <v>0.04</v>
      </c>
      <c r="S523">
        <v>0.16</v>
      </c>
      <c r="T523">
        <v>1957200</v>
      </c>
      <c r="U523">
        <v>994000</v>
      </c>
      <c r="V523">
        <v>994000</v>
      </c>
      <c r="W523">
        <v>1206</v>
      </c>
      <c r="X523">
        <v>1206</v>
      </c>
      <c r="Y523">
        <v>1206</v>
      </c>
      <c r="Z523">
        <v>10080</v>
      </c>
      <c r="AA523">
        <v>10080</v>
      </c>
      <c r="AB523">
        <v>10080</v>
      </c>
      <c r="AC523">
        <v>609000</v>
      </c>
    </row>
    <row r="524" spans="1:33" x14ac:dyDescent="0.25">
      <c r="A524">
        <v>33</v>
      </c>
      <c r="B524">
        <v>3</v>
      </c>
      <c r="C524">
        <v>1</v>
      </c>
      <c r="D524" t="s">
        <v>40</v>
      </c>
      <c r="E524" t="s">
        <v>332</v>
      </c>
      <c r="F524" t="s">
        <v>326</v>
      </c>
      <c r="G524">
        <v>0.13</v>
      </c>
      <c r="H524">
        <v>0.91</v>
      </c>
      <c r="I524">
        <v>-999</v>
      </c>
      <c r="J524">
        <v>1.67</v>
      </c>
      <c r="K524">
        <v>0.55789999999999995</v>
      </c>
      <c r="L524">
        <v>-999</v>
      </c>
      <c r="M524">
        <v>-999</v>
      </c>
      <c r="N524">
        <v>-999</v>
      </c>
      <c r="O524">
        <v>-999</v>
      </c>
      <c r="P524">
        <v>-999</v>
      </c>
      <c r="Q524">
        <v>-999</v>
      </c>
      <c r="R524">
        <v>-999</v>
      </c>
      <c r="S524">
        <v>-999</v>
      </c>
      <c r="T524">
        <v>2060500</v>
      </c>
      <c r="U524">
        <v>1712300</v>
      </c>
      <c r="V524">
        <v>-999</v>
      </c>
      <c r="W524">
        <v>-999</v>
      </c>
      <c r="X524">
        <v>-999</v>
      </c>
      <c r="Y524">
        <v>-999</v>
      </c>
      <c r="Z524">
        <v>-999</v>
      </c>
      <c r="AA524">
        <v>-999</v>
      </c>
      <c r="AB524">
        <v>-999</v>
      </c>
      <c r="AC524">
        <v>-999</v>
      </c>
    </row>
    <row r="525" spans="1:33" x14ac:dyDescent="0.25">
      <c r="A525">
        <v>33</v>
      </c>
      <c r="B525">
        <v>4</v>
      </c>
      <c r="C525">
        <v>1</v>
      </c>
      <c r="D525" t="s">
        <v>40</v>
      </c>
      <c r="E525" t="s">
        <v>327</v>
      </c>
      <c r="F525" t="s">
        <v>331</v>
      </c>
      <c r="G525">
        <v>0.4</v>
      </c>
      <c r="H525">
        <v>8</v>
      </c>
      <c r="I525">
        <v>0.8</v>
      </c>
      <c r="J525">
        <v>0.82352899999999996</v>
      </c>
      <c r="K525">
        <v>0.15</v>
      </c>
      <c r="L525">
        <v>285.10000000000002</v>
      </c>
      <c r="M525">
        <v>373.1</v>
      </c>
      <c r="N525" t="s">
        <v>330</v>
      </c>
    </row>
    <row r="526" spans="1:33" x14ac:dyDescent="0.25">
      <c r="A526">
        <v>33</v>
      </c>
      <c r="B526">
        <v>4</v>
      </c>
      <c r="C526">
        <v>1</v>
      </c>
      <c r="D526" t="s">
        <v>40</v>
      </c>
      <c r="E526" t="s">
        <v>327</v>
      </c>
      <c r="F526" t="s">
        <v>329</v>
      </c>
      <c r="G526">
        <v>0.27629999999999999</v>
      </c>
      <c r="H526">
        <v>0.90895000000000004</v>
      </c>
      <c r="I526">
        <v>2.0503750000000001E-2</v>
      </c>
      <c r="J526">
        <v>1.553833</v>
      </c>
      <c r="K526">
        <v>1.553833</v>
      </c>
      <c r="L526">
        <v>0.430813</v>
      </c>
      <c r="M526">
        <v>0.430813</v>
      </c>
      <c r="N526">
        <v>9.8724999999999993E-2</v>
      </c>
      <c r="O526">
        <v>0.179642</v>
      </c>
      <c r="P526">
        <v>0.10495</v>
      </c>
      <c r="Q526">
        <v>0.10495</v>
      </c>
      <c r="R526">
        <v>1.22797</v>
      </c>
      <c r="S526">
        <v>1.304859</v>
      </c>
      <c r="T526">
        <v>1520763.7</v>
      </c>
      <c r="U526">
        <v>1520763.7</v>
      </c>
      <c r="V526">
        <v>1501632.2</v>
      </c>
      <c r="W526">
        <v>1501632.2</v>
      </c>
      <c r="X526">
        <v>157668.70000000001</v>
      </c>
      <c r="Y526">
        <v>667396</v>
      </c>
      <c r="Z526">
        <v>165110.79999999999</v>
      </c>
      <c r="AA526">
        <v>165110.79999999999</v>
      </c>
      <c r="AB526">
        <v>184242.4</v>
      </c>
      <c r="AC526">
        <v>621926.69999999995</v>
      </c>
    </row>
    <row r="527" spans="1:33" x14ac:dyDescent="0.25">
      <c r="A527">
        <v>33</v>
      </c>
      <c r="B527">
        <v>4</v>
      </c>
      <c r="C527">
        <v>1</v>
      </c>
      <c r="D527" t="s">
        <v>40</v>
      </c>
      <c r="E527" t="s">
        <v>327</v>
      </c>
      <c r="F527" t="s">
        <v>328</v>
      </c>
      <c r="G527">
        <v>0.23</v>
      </c>
      <c r="H527">
        <v>0.9</v>
      </c>
      <c r="I527">
        <v>1.47E-2</v>
      </c>
      <c r="J527">
        <v>1.2</v>
      </c>
      <c r="K527">
        <v>0.03</v>
      </c>
      <c r="L527">
        <v>0.15</v>
      </c>
      <c r="M527">
        <v>0.03</v>
      </c>
      <c r="N527">
        <v>0.03</v>
      </c>
      <c r="O527">
        <v>0.03</v>
      </c>
      <c r="P527">
        <v>0.04</v>
      </c>
      <c r="Q527">
        <v>0.04</v>
      </c>
      <c r="R527">
        <v>0.04</v>
      </c>
      <c r="S527">
        <v>0.16</v>
      </c>
      <c r="T527">
        <v>1700000</v>
      </c>
      <c r="U527">
        <v>1206</v>
      </c>
      <c r="V527">
        <v>994000</v>
      </c>
      <c r="W527">
        <v>1206</v>
      </c>
      <c r="X527">
        <v>1206</v>
      </c>
      <c r="Y527">
        <v>1206</v>
      </c>
      <c r="Z527">
        <v>10080</v>
      </c>
      <c r="AA527">
        <v>10080</v>
      </c>
      <c r="AB527">
        <v>10080</v>
      </c>
      <c r="AC527">
        <v>609000</v>
      </c>
      <c r="AD527">
        <f>(1/J527+1/K527+1/L527+1/M527+1/N527+1/O527+1/P527+1/Q527+1/R527+1/S527)</f>
        <v>222.08333333333334</v>
      </c>
      <c r="AE527">
        <f>I527/(10*AD527)</f>
        <v>6.6191369606003745E-6</v>
      </c>
      <c r="AF527">
        <f>I527/AE527</f>
        <v>2220.8333333333335</v>
      </c>
      <c r="AG527">
        <f>AF527/0.17611</f>
        <v>12610.48965608616</v>
      </c>
    </row>
    <row r="528" spans="1:33" x14ac:dyDescent="0.25">
      <c r="A528">
        <v>33</v>
      </c>
      <c r="B528">
        <v>4</v>
      </c>
      <c r="C528">
        <v>1</v>
      </c>
      <c r="D528" t="s">
        <v>40</v>
      </c>
      <c r="E528" t="s">
        <v>327</v>
      </c>
      <c r="F528" t="s">
        <v>326</v>
      </c>
      <c r="G528">
        <v>0.13</v>
      </c>
      <c r="H528">
        <v>0.91</v>
      </c>
      <c r="I528">
        <v>-999</v>
      </c>
      <c r="J528">
        <v>0.64</v>
      </c>
      <c r="K528">
        <v>0.36</v>
      </c>
      <c r="L528">
        <v>-999</v>
      </c>
      <c r="M528">
        <v>-999</v>
      </c>
      <c r="N528">
        <v>-999</v>
      </c>
      <c r="O528">
        <v>-999</v>
      </c>
      <c r="P528">
        <v>-999</v>
      </c>
      <c r="Q528">
        <v>-999</v>
      </c>
      <c r="R528">
        <v>-999</v>
      </c>
      <c r="S528">
        <v>-999</v>
      </c>
      <c r="T528">
        <v>1787100</v>
      </c>
      <c r="U528">
        <v>1545600</v>
      </c>
      <c r="V528">
        <v>-999</v>
      </c>
      <c r="W528">
        <v>-999</v>
      </c>
      <c r="X528">
        <v>-999</v>
      </c>
      <c r="Y528">
        <v>-999</v>
      </c>
      <c r="Z528">
        <v>-999</v>
      </c>
      <c r="AA528">
        <v>-999</v>
      </c>
      <c r="AB528">
        <v>-999</v>
      </c>
      <c r="AC528">
        <v>-999</v>
      </c>
    </row>
    <row r="529" spans="1:36" x14ac:dyDescent="0.25">
      <c r="A529" t="s">
        <v>325</v>
      </c>
    </row>
    <row r="530" spans="1:36" x14ac:dyDescent="0.25">
      <c r="A530" t="s">
        <v>315</v>
      </c>
      <c r="B530" t="s">
        <v>314</v>
      </c>
      <c r="C530" t="s">
        <v>313</v>
      </c>
      <c r="D530" t="s">
        <v>312</v>
      </c>
      <c r="E530" t="s">
        <v>311</v>
      </c>
      <c r="F530" t="s">
        <v>324</v>
      </c>
      <c r="G530" t="s">
        <v>323</v>
      </c>
      <c r="H530" t="s">
        <v>322</v>
      </c>
      <c r="I530" t="s">
        <v>321</v>
      </c>
      <c r="J530" t="s">
        <v>320</v>
      </c>
      <c r="K530" t="s">
        <v>319</v>
      </c>
      <c r="L530" t="s">
        <v>318</v>
      </c>
      <c r="M530" t="s">
        <v>317</v>
      </c>
      <c r="N530" t="s">
        <v>316</v>
      </c>
    </row>
    <row r="531" spans="1:36" x14ac:dyDescent="0.25">
      <c r="A531" t="s">
        <v>315</v>
      </c>
      <c r="B531" t="s">
        <v>314</v>
      </c>
      <c r="C531" t="s">
        <v>313</v>
      </c>
      <c r="D531" t="s">
        <v>312</v>
      </c>
      <c r="E531" t="s">
        <v>311</v>
      </c>
      <c r="F531" t="s">
        <v>310</v>
      </c>
      <c r="G531" t="s">
        <v>309</v>
      </c>
      <c r="H531" t="s">
        <v>308</v>
      </c>
      <c r="I531" t="s">
        <v>307</v>
      </c>
      <c r="J531" t="s">
        <v>306</v>
      </c>
      <c r="K531" t="s">
        <v>305</v>
      </c>
      <c r="L531" t="s">
        <v>304</v>
      </c>
      <c r="M531" t="s">
        <v>303</v>
      </c>
      <c r="N531" t="s">
        <v>302</v>
      </c>
      <c r="O531" t="s">
        <v>301</v>
      </c>
      <c r="P531" t="s">
        <v>300</v>
      </c>
      <c r="Q531" t="s">
        <v>299</v>
      </c>
      <c r="R531" t="s">
        <v>298</v>
      </c>
      <c r="S531" t="s">
        <v>297</v>
      </c>
      <c r="T531" t="s">
        <v>296</v>
      </c>
      <c r="U531" t="s">
        <v>295</v>
      </c>
      <c r="V531" t="s">
        <v>294</v>
      </c>
      <c r="W531" t="s">
        <v>293</v>
      </c>
      <c r="X531" t="s">
        <v>292</v>
      </c>
      <c r="Y531" t="s">
        <v>291</v>
      </c>
      <c r="Z531" t="s">
        <v>290</v>
      </c>
      <c r="AA531" t="s">
        <v>289</v>
      </c>
      <c r="AB531" t="s">
        <v>288</v>
      </c>
      <c r="AC531" t="s">
        <v>287</v>
      </c>
      <c r="AD531" t="s">
        <v>350</v>
      </c>
      <c r="AE531" t="s">
        <v>351</v>
      </c>
      <c r="AJ531" t="s">
        <v>360</v>
      </c>
    </row>
    <row r="532" spans="1:36" x14ac:dyDescent="0.25">
      <c r="A532" t="s">
        <v>286</v>
      </c>
    </row>
    <row r="533" spans="1:36" x14ac:dyDescent="0.25">
      <c r="A533" t="s">
        <v>285</v>
      </c>
      <c r="AI533" t="s">
        <v>359</v>
      </c>
    </row>
    <row r="534" spans="1:36" x14ac:dyDescent="0.25">
      <c r="A534" t="s">
        <v>284</v>
      </c>
      <c r="P534" s="3" t="s">
        <v>268</v>
      </c>
      <c r="Q534" s="3">
        <v>2</v>
      </c>
    </row>
    <row r="535" spans="1:36" ht="15.75" x14ac:dyDescent="0.25">
      <c r="A535" t="s">
        <v>283</v>
      </c>
      <c r="P535" s="7" t="s">
        <v>273</v>
      </c>
      <c r="Q535" s="3">
        <v>1</v>
      </c>
      <c r="AD535" s="6" t="s">
        <v>352</v>
      </c>
    </row>
    <row r="536" spans="1:36" ht="15.75" x14ac:dyDescent="0.25">
      <c r="A536" t="s">
        <v>282</v>
      </c>
      <c r="P536" s="3" t="s">
        <v>256</v>
      </c>
      <c r="Q536" s="3">
        <v>4</v>
      </c>
      <c r="AD536" s="6" t="s">
        <v>353</v>
      </c>
    </row>
    <row r="537" spans="1:36" ht="15.75" x14ac:dyDescent="0.25">
      <c r="A537" t="s">
        <v>281</v>
      </c>
      <c r="P537" s="3" t="s">
        <v>258</v>
      </c>
      <c r="Q537" s="3">
        <v>8</v>
      </c>
      <c r="AD537" s="6" t="s">
        <v>354</v>
      </c>
    </row>
    <row r="538" spans="1:36" ht="15.75" x14ac:dyDescent="0.25">
      <c r="A538" t="s">
        <v>280</v>
      </c>
      <c r="P538" s="3" t="s">
        <v>257</v>
      </c>
      <c r="Q538" s="3">
        <v>6</v>
      </c>
      <c r="AD538" s="6" t="s">
        <v>355</v>
      </c>
    </row>
    <row r="539" spans="1:36" ht="15.75" x14ac:dyDescent="0.25">
      <c r="P539" s="3" t="s">
        <v>255</v>
      </c>
      <c r="Q539" s="3">
        <v>3</v>
      </c>
      <c r="AD539" s="6" t="s">
        <v>356</v>
      </c>
    </row>
    <row r="540" spans="1:36" ht="15.75" x14ac:dyDescent="0.25">
      <c r="P540" s="3" t="s">
        <v>260</v>
      </c>
      <c r="Q540" s="3">
        <v>12</v>
      </c>
      <c r="AD540" s="6" t="s">
        <v>357</v>
      </c>
    </row>
    <row r="541" spans="1:36" ht="15.75" x14ac:dyDescent="0.25">
      <c r="P541" s="3" t="s">
        <v>259</v>
      </c>
      <c r="Q541" s="3">
        <v>11</v>
      </c>
      <c r="AD541" s="6" t="s">
        <v>358</v>
      </c>
    </row>
    <row r="542" spans="1:36" x14ac:dyDescent="0.25">
      <c r="P542" s="3" t="s">
        <v>269</v>
      </c>
      <c r="Q542" s="3">
        <v>10</v>
      </c>
    </row>
    <row r="543" spans="1:36" x14ac:dyDescent="0.25">
      <c r="P543" s="3" t="s">
        <v>364</v>
      </c>
      <c r="Q543" s="3">
        <v>1</v>
      </c>
    </row>
    <row r="544" spans="1:36" x14ac:dyDescent="0.25">
      <c r="P544" s="3" t="s">
        <v>365</v>
      </c>
      <c r="Q544" s="3">
        <v>2</v>
      </c>
    </row>
    <row r="545" spans="16:17" x14ac:dyDescent="0.25">
      <c r="P545" s="3" t="s">
        <v>367</v>
      </c>
      <c r="Q545" s="3">
        <v>24</v>
      </c>
    </row>
    <row r="546" spans="16:17" x14ac:dyDescent="0.25">
      <c r="P546" s="3" t="s">
        <v>366</v>
      </c>
      <c r="Q546" s="3">
        <v>3</v>
      </c>
    </row>
    <row r="547" spans="16:17" x14ac:dyDescent="0.25">
      <c r="P547" s="3" t="s">
        <v>270</v>
      </c>
      <c r="Q547" s="3">
        <v>9</v>
      </c>
    </row>
    <row r="548" spans="16:17" x14ac:dyDescent="0.25">
      <c r="P548" s="3" t="s">
        <v>363</v>
      </c>
      <c r="Q548" s="3">
        <v>1</v>
      </c>
    </row>
    <row r="549" spans="16:17" x14ac:dyDescent="0.25">
      <c r="P549" s="3" t="s">
        <v>362</v>
      </c>
      <c r="Q549" s="3">
        <v>2</v>
      </c>
    </row>
    <row r="550" spans="16:17" x14ac:dyDescent="0.25">
      <c r="P550" s="3" t="s">
        <v>368</v>
      </c>
      <c r="Q550" s="3">
        <v>24</v>
      </c>
    </row>
    <row r="551" spans="16:17" x14ac:dyDescent="0.25">
      <c r="P551" s="3" t="s">
        <v>361</v>
      </c>
      <c r="Q551" s="3">
        <v>3</v>
      </c>
    </row>
    <row r="552" spans="16:17" x14ac:dyDescent="0.25">
      <c r="P552" s="3" t="s">
        <v>271</v>
      </c>
      <c r="Q552" s="3">
        <v>5</v>
      </c>
    </row>
    <row r="553" spans="16:17" x14ac:dyDescent="0.25">
      <c r="P553" s="3" t="s">
        <v>272</v>
      </c>
      <c r="Q553" s="3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Analysis Region</vt:lpstr>
      <vt:lpstr>Analysis Scenario</vt:lpstr>
      <vt:lpstr>Region Tables</vt:lpstr>
      <vt:lpstr>Dropdown lists</vt:lpstr>
      <vt:lpstr>CLM50_Con</vt:lpstr>
      <vt:lpstr>CLM50_FBE</vt:lpstr>
      <vt:lpstr>CON</vt:lpstr>
      <vt:lpstr>FBE</vt:lpstr>
      <vt:lpstr>region_Con</vt:lpstr>
      <vt:lpstr>region_FBE</vt:lpstr>
    </vt:vector>
  </TitlesOfParts>
  <Company>University of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Keith Oleson</cp:lastModifiedBy>
  <dcterms:created xsi:type="dcterms:W3CDTF">2018-07-24T20:13:49Z</dcterms:created>
  <dcterms:modified xsi:type="dcterms:W3CDTF">2019-09-13T22:25:11Z</dcterms:modified>
</cp:coreProperties>
</file>